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225" windowWidth="15960" windowHeight="11580"/>
  </bookViews>
  <sheets>
    <sheet name="Overview" sheetId="1" r:id="rId1"/>
    <sheet name="Charts" sheetId="14" r:id="rId2"/>
    <sheet name="Whole School EAL" sheetId="2" r:id="rId3"/>
    <sheet name="Ethnicity Breakdown" sheetId="13" r:id="rId4"/>
    <sheet name="Language Breakdown" sheetId="15" r:id="rId5"/>
  </sheets>
  <definedNames>
    <definedName name="_xlnm._FilterDatabase" localSheetId="3" hidden="1">'Ethnicity Breakdown'!$C$5:$I$5</definedName>
    <definedName name="_xlnm._FilterDatabase" localSheetId="4" hidden="1">'Language Breakdown'!$C$5:$F$324</definedName>
    <definedName name="_xlnm._FilterDatabase" localSheetId="2" hidden="1">'Whole School EAL'!$A$1:$IX$466</definedName>
    <definedName name="_xlnm.Print_Area" localSheetId="1">Charts!$A$1:$V$36</definedName>
    <definedName name="_xlnm.Print_Area" localSheetId="3">'Ethnicity Breakdown'!$A$1:$S$38</definedName>
    <definedName name="_xlnm.Print_Area" localSheetId="4">'Language Breakdown'!$A$1:$R$38</definedName>
    <definedName name="_xlnm.Print_Area" localSheetId="0">Overview!$A$1:$AC$35</definedName>
  </definedNames>
  <calcPr calcId="145621" calcOnSave="0"/>
</workbook>
</file>

<file path=xl/calcChain.xml><?xml version="1.0" encoding="utf-8"?>
<calcChain xmlns="http://schemas.openxmlformats.org/spreadsheetml/2006/main">
  <c r="W5" i="1" l="1"/>
  <c r="O5" i="1"/>
  <c r="O4" i="1"/>
  <c r="Q10" i="1"/>
  <c r="Q15" i="1"/>
  <c r="Q17" i="1"/>
  <c r="Q16" i="1"/>
  <c r="Q14" i="1"/>
  <c r="Q13" i="1"/>
  <c r="Q12" i="1"/>
  <c r="AA14" i="1"/>
  <c r="AA13" i="1"/>
  <c r="AA12" i="1"/>
  <c r="AA11" i="1"/>
  <c r="W4" i="1" l="1"/>
  <c r="E4" i="1" l="1"/>
  <c r="AA10" i="1" s="1"/>
  <c r="J18" i="1" l="1"/>
  <c r="J16" i="1"/>
  <c r="J14" i="1"/>
  <c r="J12" i="1"/>
  <c r="J10" i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E144" i="15"/>
  <c r="E147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6" i="15"/>
  <c r="E145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S31" i="1" l="1"/>
  <c r="S30" i="1"/>
  <c r="S29" i="1"/>
  <c r="S28" i="1"/>
  <c r="S27" i="1"/>
  <c r="S26" i="1"/>
  <c r="S25" i="1"/>
  <c r="S24" i="1"/>
  <c r="R31" i="1"/>
  <c r="R30" i="1"/>
  <c r="R29" i="1"/>
  <c r="R28" i="1"/>
  <c r="R27" i="1"/>
  <c r="R26" i="1"/>
  <c r="R25" i="1"/>
  <c r="R24" i="1"/>
  <c r="Q31" i="1"/>
  <c r="Q30" i="1"/>
  <c r="Q29" i="1"/>
  <c r="Q28" i="1"/>
  <c r="Q27" i="1"/>
  <c r="Q26" i="1"/>
  <c r="Q25" i="1"/>
  <c r="Q24" i="1"/>
  <c r="P31" i="1"/>
  <c r="P30" i="1"/>
  <c r="P29" i="1"/>
  <c r="P28" i="1"/>
  <c r="P27" i="1"/>
  <c r="P26" i="1"/>
  <c r="P25" i="1"/>
  <c r="P24" i="1"/>
  <c r="O31" i="1"/>
  <c r="O30" i="1"/>
  <c r="O29" i="1"/>
  <c r="O28" i="1"/>
  <c r="O27" i="1"/>
  <c r="O26" i="1"/>
  <c r="O25" i="1"/>
  <c r="O24" i="1"/>
  <c r="N31" i="1"/>
  <c r="N30" i="1"/>
  <c r="N29" i="1"/>
  <c r="N28" i="1"/>
  <c r="N27" i="1"/>
  <c r="N26" i="1"/>
  <c r="N25" i="1"/>
  <c r="N24" i="1"/>
  <c r="L31" i="1"/>
  <c r="L30" i="1"/>
  <c r="L29" i="1"/>
  <c r="L28" i="1"/>
  <c r="L27" i="1"/>
  <c r="L26" i="1"/>
  <c r="L25" i="1"/>
  <c r="L24" i="1"/>
  <c r="I31" i="1"/>
  <c r="I30" i="1"/>
  <c r="I29" i="1"/>
  <c r="I28" i="1"/>
  <c r="I27" i="1"/>
  <c r="I26" i="1"/>
  <c r="I25" i="1"/>
  <c r="I24" i="1"/>
  <c r="Q11" i="1"/>
  <c r="Q18" i="1" l="1"/>
  <c r="S10" i="1" l="1"/>
  <c r="W29" i="1"/>
  <c r="X29" i="1" s="1"/>
  <c r="X12" i="1"/>
  <c r="X28" i="1"/>
  <c r="X25" i="1"/>
  <c r="X22" i="1"/>
  <c r="X19" i="1"/>
  <c r="X16" i="1"/>
  <c r="X13" i="1"/>
  <c r="X10" i="1"/>
  <c r="X26" i="1"/>
  <c r="X23" i="1"/>
  <c r="X20" i="1"/>
  <c r="X17" i="1"/>
  <c r="X14" i="1"/>
  <c r="X11" i="1"/>
  <c r="X27" i="1"/>
  <c r="X24" i="1"/>
  <c r="X21" i="1"/>
  <c r="X18" i="1"/>
  <c r="X15" i="1"/>
  <c r="S17" i="1"/>
  <c r="I6" i="13"/>
  <c r="S16" i="1"/>
  <c r="S12" i="1"/>
  <c r="K16" i="1"/>
  <c r="J24" i="1"/>
  <c r="K10" i="1"/>
  <c r="S13" i="1"/>
  <c r="Q4" i="1"/>
  <c r="K18" i="1"/>
  <c r="S11" i="1"/>
  <c r="J27" i="1"/>
  <c r="S15" i="1"/>
  <c r="J31" i="1"/>
  <c r="S14" i="1"/>
  <c r="Q5" i="1"/>
  <c r="J26" i="1"/>
  <c r="J28" i="1"/>
  <c r="J30" i="1"/>
  <c r="K12" i="1"/>
  <c r="K14" i="1"/>
  <c r="J25" i="1"/>
  <c r="J29" i="1"/>
  <c r="S18" i="1" l="1"/>
  <c r="AA27" i="1"/>
  <c r="AA26" i="1"/>
  <c r="AA25" i="1"/>
  <c r="AA33" i="1" l="1"/>
  <c r="AA32" i="1"/>
  <c r="AA31" i="1"/>
  <c r="AA21" i="1"/>
  <c r="AA20" i="1"/>
  <c r="AA19" i="1"/>
  <c r="D14" i="1" l="1"/>
  <c r="D13" i="1"/>
  <c r="D11" i="1"/>
  <c r="D12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0" i="1"/>
  <c r="H4" i="1" l="1"/>
  <c r="H5" i="1"/>
  <c r="AA34" i="1" l="1"/>
  <c r="AB33" i="1" s="1"/>
  <c r="AB32" i="1" l="1"/>
  <c r="AB31" i="1"/>
  <c r="AB34" i="1"/>
  <c r="AA28" i="1" l="1"/>
  <c r="AB25" i="1" s="1"/>
  <c r="AA22" i="1"/>
  <c r="AB27" i="1" l="1"/>
  <c r="AB26" i="1"/>
  <c r="AB28" i="1"/>
  <c r="AB22" i="1"/>
  <c r="AB19" i="1"/>
  <c r="AB21" i="1"/>
  <c r="AB20" i="1"/>
  <c r="F73" i="15"/>
  <c r="F191" i="15"/>
  <c r="F85" i="15"/>
  <c r="AB12" i="1"/>
  <c r="X5" i="1" l="1"/>
  <c r="F174" i="15"/>
  <c r="F157" i="15"/>
  <c r="F56" i="15"/>
  <c r="F295" i="15"/>
  <c r="F260" i="15"/>
  <c r="F233" i="15"/>
  <c r="E16" i="1"/>
  <c r="F184" i="15"/>
  <c r="F135" i="15"/>
  <c r="F183" i="15"/>
  <c r="F212" i="15"/>
  <c r="F26" i="15"/>
  <c r="F273" i="15"/>
  <c r="F156" i="15"/>
  <c r="F125" i="15"/>
  <c r="F70" i="15"/>
  <c r="F92" i="15"/>
  <c r="F228" i="15"/>
  <c r="F303" i="15"/>
  <c r="F263" i="15"/>
  <c r="F81" i="15"/>
  <c r="F173" i="15"/>
  <c r="F90" i="15"/>
  <c r="F126" i="15"/>
  <c r="E15" i="1"/>
  <c r="E12" i="1"/>
  <c r="F311" i="15"/>
  <c r="F324" i="15"/>
  <c r="F206" i="15"/>
  <c r="F102" i="15"/>
  <c r="E27" i="1"/>
  <c r="F301" i="15"/>
  <c r="F120" i="15"/>
  <c r="F25" i="15"/>
  <c r="F115" i="15"/>
  <c r="F128" i="15"/>
  <c r="F207" i="15"/>
  <c r="F116" i="15"/>
  <c r="F13" i="15"/>
  <c r="F252" i="15"/>
  <c r="E21" i="1"/>
  <c r="X4" i="1"/>
  <c r="F6" i="15"/>
  <c r="F139" i="15"/>
  <c r="F95" i="15"/>
  <c r="F21" i="15"/>
  <c r="F210" i="15"/>
  <c r="F220" i="15"/>
  <c r="F246" i="15"/>
  <c r="F261" i="15"/>
  <c r="F315" i="15"/>
  <c r="F105" i="15"/>
  <c r="F50" i="15"/>
  <c r="F166" i="15"/>
  <c r="F205" i="15"/>
  <c r="F224" i="15"/>
  <c r="F142" i="15"/>
  <c r="F145" i="15"/>
  <c r="F35" i="15"/>
  <c r="F67" i="15"/>
  <c r="F193" i="15"/>
  <c r="F286" i="15"/>
  <c r="F132" i="15"/>
  <c r="F217" i="15"/>
  <c r="F254" i="15"/>
  <c r="F100" i="15"/>
  <c r="F268" i="15"/>
  <c r="F280" i="15"/>
  <c r="F78" i="15"/>
  <c r="F130" i="15"/>
  <c r="F101" i="15"/>
  <c r="F34" i="15"/>
  <c r="F151" i="15"/>
  <c r="F300" i="15"/>
  <c r="F215" i="15"/>
  <c r="J5" i="1"/>
  <c r="F221" i="15"/>
  <c r="F239" i="15"/>
  <c r="F147" i="15"/>
  <c r="F69" i="15"/>
  <c r="F52" i="15"/>
  <c r="F317" i="15"/>
  <c r="F23" i="15"/>
  <c r="F161" i="15"/>
  <c r="F152" i="15"/>
  <c r="F208" i="15"/>
  <c r="E19" i="1"/>
  <c r="F185" i="15"/>
  <c r="F279" i="15"/>
  <c r="F107" i="15"/>
  <c r="F256" i="15"/>
  <c r="F310" i="15"/>
  <c r="AB14" i="1"/>
  <c r="F80" i="15"/>
  <c r="F18" i="15"/>
  <c r="F19" i="15"/>
  <c r="F15" i="15"/>
  <c r="F42" i="15"/>
  <c r="F265" i="15"/>
  <c r="F53" i="15"/>
  <c r="F65" i="15"/>
  <c r="F127" i="15"/>
  <c r="F293" i="15"/>
  <c r="F138" i="15"/>
  <c r="F63" i="15"/>
  <c r="F288" i="15"/>
  <c r="F281" i="15"/>
  <c r="F55" i="15"/>
  <c r="F247" i="15"/>
  <c r="F30" i="15"/>
  <c r="F66" i="15"/>
  <c r="E25" i="1"/>
  <c r="F285" i="15"/>
  <c r="F36" i="15"/>
  <c r="F89" i="15"/>
  <c r="F58" i="15"/>
  <c r="F307" i="15"/>
  <c r="F40" i="15"/>
  <c r="F136" i="15"/>
  <c r="F28" i="15"/>
  <c r="F321" i="15"/>
  <c r="F97" i="15"/>
  <c r="F62" i="15"/>
  <c r="F10" i="15"/>
  <c r="F164" i="15"/>
  <c r="F77" i="15"/>
  <c r="F146" i="15"/>
  <c r="F203" i="15"/>
  <c r="E11" i="1"/>
  <c r="F266" i="15"/>
  <c r="F242" i="15"/>
  <c r="F313" i="15"/>
  <c r="F57" i="15"/>
  <c r="F99" i="15"/>
  <c r="F112" i="15"/>
  <c r="F20" i="15"/>
  <c r="F287" i="15"/>
  <c r="F153" i="15"/>
  <c r="F223" i="15"/>
  <c r="E29" i="1"/>
  <c r="F11" i="15"/>
  <c r="F159" i="15"/>
  <c r="F196" i="15"/>
  <c r="F124" i="15"/>
  <c r="F282" i="15"/>
  <c r="F277" i="15"/>
  <c r="F302" i="15"/>
  <c r="F219" i="15"/>
  <c r="F188" i="15"/>
  <c r="F177" i="15"/>
  <c r="F227" i="15"/>
  <c r="F320" i="15"/>
  <c r="F167" i="15"/>
  <c r="F292" i="15"/>
  <c r="F264" i="15"/>
  <c r="F250" i="15"/>
  <c r="F322" i="15"/>
  <c r="F318" i="15"/>
  <c r="F243" i="15"/>
  <c r="F236" i="15"/>
  <c r="F238" i="15"/>
  <c r="F38" i="15"/>
  <c r="F214" i="15"/>
  <c r="F216" i="15"/>
  <c r="F16" i="15"/>
  <c r="F59" i="15"/>
  <c r="F237" i="15"/>
  <c r="F49" i="15"/>
  <c r="F87" i="15"/>
  <c r="F60" i="15"/>
  <c r="F297" i="15"/>
  <c r="E26" i="1"/>
  <c r="F39" i="15"/>
  <c r="J4" i="1"/>
  <c r="F143" i="15"/>
  <c r="F106" i="15"/>
  <c r="E5" i="1"/>
  <c r="F155" i="15"/>
  <c r="F308" i="15"/>
  <c r="F305" i="15"/>
  <c r="F160" i="15"/>
  <c r="F274" i="15"/>
  <c r="F194" i="15"/>
  <c r="F162" i="15"/>
  <c r="F37" i="15"/>
  <c r="F299" i="15"/>
  <c r="F199" i="15"/>
  <c r="F209" i="15"/>
  <c r="F154" i="15"/>
  <c r="F231" i="15"/>
  <c r="F171" i="15"/>
  <c r="F111" i="15"/>
  <c r="F314" i="15"/>
  <c r="F117" i="15"/>
  <c r="F269" i="15"/>
  <c r="F267" i="15"/>
  <c r="F275" i="15"/>
  <c r="E18" i="1"/>
  <c r="F76" i="15"/>
  <c r="F276" i="15"/>
  <c r="F158" i="15"/>
  <c r="F148" i="15"/>
  <c r="F64" i="15"/>
  <c r="F27" i="15"/>
  <c r="F278" i="15"/>
  <c r="F14" i="15"/>
  <c r="F172" i="15"/>
  <c r="F149" i="15"/>
  <c r="F319" i="15"/>
  <c r="F296" i="15"/>
  <c r="F262" i="15"/>
  <c r="F312" i="15"/>
  <c r="F245" i="15"/>
  <c r="F113" i="15"/>
  <c r="F291" i="15"/>
  <c r="F182" i="15"/>
  <c r="F232" i="15"/>
  <c r="F51" i="15"/>
  <c r="F181" i="15"/>
  <c r="F251" i="15"/>
  <c r="F74" i="15"/>
  <c r="F259" i="15"/>
  <c r="F118" i="15"/>
  <c r="F47" i="15"/>
  <c r="F88" i="15"/>
  <c r="F198" i="15"/>
  <c r="F175" i="15"/>
  <c r="F31" i="15"/>
  <c r="E22" i="1"/>
  <c r="F306" i="15"/>
  <c r="F195" i="15"/>
  <c r="F96" i="15"/>
  <c r="F187" i="15"/>
  <c r="F294" i="15"/>
  <c r="AB11" i="1"/>
  <c r="E14" i="1"/>
  <c r="F241" i="15"/>
  <c r="F170" i="15"/>
  <c r="E17" i="1"/>
  <c r="F178" i="15"/>
  <c r="F284" i="15"/>
  <c r="F168" i="15"/>
  <c r="F134" i="15"/>
  <c r="F32" i="15"/>
  <c r="F176" i="15"/>
  <c r="E24" i="1"/>
  <c r="F44" i="15"/>
  <c r="F144" i="15"/>
  <c r="F54" i="15"/>
  <c r="F169" i="15"/>
  <c r="F234" i="15"/>
  <c r="E28" i="1"/>
  <c r="F93" i="15"/>
  <c r="F24" i="15"/>
  <c r="F43" i="15"/>
  <c r="F200" i="15"/>
  <c r="F298" i="15"/>
  <c r="F86" i="15"/>
  <c r="F192" i="15"/>
  <c r="F257" i="15"/>
  <c r="F84" i="15"/>
  <c r="F258" i="15"/>
  <c r="F309" i="15"/>
  <c r="F140" i="15"/>
  <c r="F7" i="15"/>
  <c r="F290" i="15"/>
  <c r="F109" i="15"/>
  <c r="E13" i="1"/>
  <c r="F12" i="15"/>
  <c r="F202" i="15"/>
  <c r="F129" i="15"/>
  <c r="F110" i="15"/>
  <c r="F8" i="15"/>
  <c r="F244" i="15"/>
  <c r="F229" i="15"/>
  <c r="F122" i="15"/>
  <c r="F114" i="15"/>
  <c r="F197" i="15"/>
  <c r="F289" i="15"/>
  <c r="F98" i="15"/>
  <c r="F165" i="15"/>
  <c r="F22" i="15"/>
  <c r="F304" i="15"/>
  <c r="E10" i="1"/>
  <c r="F82" i="15"/>
  <c r="F41" i="15"/>
  <c r="F94" i="15"/>
  <c r="F75" i="15"/>
  <c r="F253" i="15"/>
  <c r="F186" i="15"/>
  <c r="F226" i="15"/>
  <c r="F104" i="15"/>
  <c r="F72" i="15"/>
  <c r="F323" i="15"/>
  <c r="F235" i="15"/>
  <c r="F137" i="15"/>
  <c r="F211" i="15"/>
  <c r="F45" i="15"/>
  <c r="F68" i="15"/>
  <c r="F240" i="15"/>
  <c r="F225" i="15"/>
  <c r="F283" i="15"/>
  <c r="F271" i="15"/>
  <c r="F131" i="15"/>
  <c r="F248" i="15"/>
  <c r="F46" i="15"/>
  <c r="F204" i="15"/>
  <c r="F179" i="15"/>
  <c r="F249" i="15"/>
  <c r="F190" i="15"/>
  <c r="F79" i="15"/>
  <c r="F230" i="15"/>
  <c r="F119" i="15"/>
  <c r="F189" i="15"/>
  <c r="F272" i="15"/>
  <c r="F150" i="15"/>
  <c r="F71" i="15"/>
  <c r="F316" i="15"/>
  <c r="F17" i="15"/>
  <c r="F180" i="15"/>
  <c r="F9" i="15"/>
  <c r="F29" i="15"/>
  <c r="F103" i="15"/>
  <c r="F163" i="15"/>
  <c r="F91" i="15"/>
  <c r="E23" i="1"/>
  <c r="F33" i="15"/>
  <c r="F61" i="15"/>
  <c r="F83" i="15"/>
  <c r="F255" i="15"/>
  <c r="F213" i="15"/>
  <c r="F141" i="15"/>
  <c r="F133" i="15"/>
  <c r="F270" i="15"/>
  <c r="F201" i="15"/>
  <c r="F123" i="15"/>
  <c r="F108" i="15"/>
  <c r="F48" i="15"/>
  <c r="F218" i="15"/>
  <c r="AB13" i="1"/>
  <c r="E20" i="1"/>
  <c r="F222" i="15"/>
  <c r="F121" i="15"/>
</calcChain>
</file>

<file path=xl/comments1.xml><?xml version="1.0" encoding="utf-8"?>
<comments xmlns="http://schemas.openxmlformats.org/spreadsheetml/2006/main">
  <authors>
    <author>David Hill</author>
  </authors>
  <commentList>
    <comment ref="T1" authorId="0">
      <text>
        <r>
          <rPr>
            <sz val="9"/>
            <color indexed="81"/>
            <rFont val="Tahoma"/>
            <family val="2"/>
          </rPr>
          <t>Involvement with C/A Team?</t>
        </r>
      </text>
    </comment>
    <comment ref="U1" authorId="0">
      <text>
        <r>
          <rPr>
            <sz val="9"/>
            <color indexed="81"/>
            <rFont val="Tahoma"/>
            <family val="2"/>
          </rPr>
          <t>Involvement with PSS Teacher?</t>
        </r>
      </text>
    </comment>
    <comment ref="V1" authorId="0">
      <text>
        <r>
          <rPr>
            <sz val="9"/>
            <color indexed="81"/>
            <rFont val="Tahoma"/>
            <family val="2"/>
          </rPr>
          <t>Involvement with EP Service?</t>
        </r>
      </text>
    </comment>
    <comment ref="W1" authorId="0">
      <text>
        <r>
          <rPr>
            <sz val="9"/>
            <color indexed="81"/>
            <rFont val="Tahoma"/>
            <family val="2"/>
          </rPr>
          <t>Involvement with Speech Therapy?</t>
        </r>
      </text>
    </comment>
    <comment ref="X1" authorId="0">
      <text>
        <r>
          <rPr>
            <sz val="9"/>
            <color indexed="81"/>
            <rFont val="Tahoma"/>
            <family val="2"/>
          </rPr>
          <t>Involvement with PD Team?</t>
        </r>
      </text>
    </comment>
    <comment ref="Y1" authorId="0">
      <text>
        <r>
          <rPr>
            <sz val="9"/>
            <color indexed="81"/>
            <rFont val="Tahoma"/>
            <family val="2"/>
          </rPr>
          <t>Involvement with Sensory Support?</t>
        </r>
      </text>
    </comment>
    <comment ref="Z1" authorId="0">
      <text>
        <r>
          <rPr>
            <sz val="9"/>
            <color indexed="81"/>
            <rFont val="Tahoma"/>
            <family val="2"/>
          </rPr>
          <t>Involvement with Behaviour Support?</t>
        </r>
      </text>
    </comment>
  </commentList>
</comments>
</file>

<file path=xl/sharedStrings.xml><?xml version="1.0" encoding="utf-8"?>
<sst xmlns="http://schemas.openxmlformats.org/spreadsheetml/2006/main" count="1456" uniqueCount="1057">
  <si>
    <t>Total Cohort</t>
  </si>
  <si>
    <t>gender</t>
  </si>
  <si>
    <t>No.</t>
  </si>
  <si>
    <t>% of Roll</t>
  </si>
  <si>
    <t>boys</t>
  </si>
  <si>
    <t>girls</t>
  </si>
  <si>
    <t>%</t>
  </si>
  <si>
    <t>Reading</t>
  </si>
  <si>
    <t>Ethnicity Code</t>
  </si>
  <si>
    <t>AOPK</t>
  </si>
  <si>
    <t>AMPK</t>
  </si>
  <si>
    <t>WENG</t>
  </si>
  <si>
    <t>Total</t>
  </si>
  <si>
    <t>MWBC</t>
  </si>
  <si>
    <t>AIND</t>
  </si>
  <si>
    <t>Writing</t>
  </si>
  <si>
    <t>OLEB</t>
  </si>
  <si>
    <t>MWAO</t>
  </si>
  <si>
    <t>MOTM</t>
  </si>
  <si>
    <t>AOTA</t>
  </si>
  <si>
    <t>PD</t>
  </si>
  <si>
    <t>BAOF</t>
  </si>
  <si>
    <t>WKOS</t>
  </si>
  <si>
    <t>Maths</t>
  </si>
  <si>
    <t>Forename</t>
  </si>
  <si>
    <t>Surname</t>
  </si>
  <si>
    <t>Date of birth</t>
  </si>
  <si>
    <t>Year</t>
  </si>
  <si>
    <t>Form</t>
  </si>
  <si>
    <t>Reading ARE</t>
  </si>
  <si>
    <t>Writing ARE</t>
  </si>
  <si>
    <t>Maths ARE</t>
  </si>
  <si>
    <t>WBRI</t>
  </si>
  <si>
    <t>WEEU</t>
  </si>
  <si>
    <t>Gender</t>
  </si>
  <si>
    <t>WIRT</t>
  </si>
  <si>
    <t>WOWB</t>
  </si>
  <si>
    <t>BNGN</t>
  </si>
  <si>
    <t>% of SEN</t>
  </si>
  <si>
    <t>Above ARE</t>
  </si>
  <si>
    <t>At ARE</t>
  </si>
  <si>
    <t>Below ARE</t>
  </si>
  <si>
    <t>Pupil Premium?</t>
  </si>
  <si>
    <t>EAL + SEN</t>
  </si>
  <si>
    <t>ABAN</t>
  </si>
  <si>
    <t>BCRB</t>
  </si>
  <si>
    <t>BGHA</t>
  </si>
  <si>
    <t>MAOE</t>
  </si>
  <si>
    <t>MWAP</t>
  </si>
  <si>
    <t>OAFG</t>
  </si>
  <si>
    <t>OARA</t>
  </si>
  <si>
    <t>OFIL</t>
  </si>
  <si>
    <t>OKRD</t>
  </si>
  <si>
    <t>WIRI</t>
  </si>
  <si>
    <t>DfE Main Eth. Code</t>
  </si>
  <si>
    <t>Approved Extended Categories</t>
  </si>
  <si>
    <t>Sub- Category</t>
  </si>
  <si>
    <t>Main Category</t>
  </si>
  <si>
    <t>White - British</t>
  </si>
  <si>
    <t>White</t>
  </si>
  <si>
    <t>WCOR</t>
  </si>
  <si>
    <t>White - Cornish</t>
  </si>
  <si>
    <t>White - English</t>
  </si>
  <si>
    <t>WSCO</t>
  </si>
  <si>
    <t>White - Scottish</t>
  </si>
  <si>
    <t>WWEL</t>
  </si>
  <si>
    <t>White - Welsh</t>
  </si>
  <si>
    <t>Other White British</t>
  </si>
  <si>
    <t>White - Irish</t>
  </si>
  <si>
    <t>Traveller of Irish Heritage</t>
  </si>
  <si>
    <t>WOTH</t>
  </si>
  <si>
    <t>Any Other White Background</t>
  </si>
  <si>
    <t>WALB</t>
  </si>
  <si>
    <t>Albanian</t>
  </si>
  <si>
    <t>WBOS</t>
  </si>
  <si>
    <t>Bosnian-H</t>
  </si>
  <si>
    <t>WCRO</t>
  </si>
  <si>
    <t>Croatian</t>
  </si>
  <si>
    <t>WGRE</t>
  </si>
  <si>
    <t>Greek/ Greek Cypriot</t>
  </si>
  <si>
    <t>WGRK</t>
  </si>
  <si>
    <t>Greek</t>
  </si>
  <si>
    <t>WGRC</t>
  </si>
  <si>
    <t>Greek Cypriot</t>
  </si>
  <si>
    <t>WITA</t>
  </si>
  <si>
    <t>Italian</t>
  </si>
  <si>
    <t>Kosovan</t>
  </si>
  <si>
    <t>WPOR</t>
  </si>
  <si>
    <t>Portuguese</t>
  </si>
  <si>
    <t>WSER</t>
  </si>
  <si>
    <t>Serbian</t>
  </si>
  <si>
    <t>WTUR</t>
  </si>
  <si>
    <t>Turkish/ Turkish Cypriot</t>
  </si>
  <si>
    <t>WTUK</t>
  </si>
  <si>
    <t>Turkish</t>
  </si>
  <si>
    <t>WTUC</t>
  </si>
  <si>
    <t>Turkish Cypriot</t>
  </si>
  <si>
    <t>WEUR</t>
  </si>
  <si>
    <t>White European</t>
  </si>
  <si>
    <t>White Eastern European</t>
  </si>
  <si>
    <t>WWEU</t>
  </si>
  <si>
    <t>White Western European</t>
  </si>
  <si>
    <t>WOTW</t>
  </si>
  <si>
    <t>White Other</t>
  </si>
  <si>
    <t>WROM</t>
  </si>
  <si>
    <t>Gypsy / Roma</t>
  </si>
  <si>
    <t>WROG</t>
  </si>
  <si>
    <t>Gypsy</t>
  </si>
  <si>
    <t>WROR</t>
  </si>
  <si>
    <t>Roma</t>
  </si>
  <si>
    <t>WROO</t>
  </si>
  <si>
    <t>Other Gypsy Roma</t>
  </si>
  <si>
    <t>White and Black Caribbean</t>
  </si>
  <si>
    <t>Mixed/Duel Background</t>
  </si>
  <si>
    <t>MWBA</t>
  </si>
  <si>
    <t>White and Black African</t>
  </si>
  <si>
    <t>MWAS</t>
  </si>
  <si>
    <t>White and Asian</t>
  </si>
  <si>
    <t>White and Pakistani</t>
  </si>
  <si>
    <t>MWAI</t>
  </si>
  <si>
    <t>White and Indian</t>
  </si>
  <si>
    <t>White and Any Other Asian Background</t>
  </si>
  <si>
    <t>MOTH</t>
  </si>
  <si>
    <t>Any Other Mixed Background</t>
  </si>
  <si>
    <t>Asian and Any Other Ethnic Group</t>
  </si>
  <si>
    <t>MABL</t>
  </si>
  <si>
    <t>Asian and Black</t>
  </si>
  <si>
    <t>MACH</t>
  </si>
  <si>
    <t>Asian and Chinese</t>
  </si>
  <si>
    <t>MBOE</t>
  </si>
  <si>
    <t>Black and Any Other Ethnic Group</t>
  </si>
  <si>
    <t>MBCH</t>
  </si>
  <si>
    <t>Black and Chinese</t>
  </si>
  <si>
    <t>MCOE</t>
  </si>
  <si>
    <t>Chinese and Any Other Ethnic Group</t>
  </si>
  <si>
    <t>MWOE</t>
  </si>
  <si>
    <t>White and Any Other Ethnic Group</t>
  </si>
  <si>
    <t>MWCH</t>
  </si>
  <si>
    <t>White and Chinese</t>
  </si>
  <si>
    <t>Other Mixed Background</t>
  </si>
  <si>
    <t>Indian</t>
  </si>
  <si>
    <t>Asian or Asian British</t>
  </si>
  <si>
    <t>APKN</t>
  </si>
  <si>
    <t>Pakistani</t>
  </si>
  <si>
    <t>Mirpuri Pakistani</t>
  </si>
  <si>
    <t>AKPA</t>
  </si>
  <si>
    <t>Kashmiri</t>
  </si>
  <si>
    <t>Other Pakistani</t>
  </si>
  <si>
    <t>Bangladeshi</t>
  </si>
  <si>
    <t>AOTH</t>
  </si>
  <si>
    <t>Any Other Asian Background</t>
  </si>
  <si>
    <t>AAFR</t>
  </si>
  <si>
    <t>African Asian</t>
  </si>
  <si>
    <t>AKAO</t>
  </si>
  <si>
    <t>Kashmiri Other</t>
  </si>
  <si>
    <t>ANEP</t>
  </si>
  <si>
    <t>Nepali</t>
  </si>
  <si>
    <t>ASNL</t>
  </si>
  <si>
    <t>Sri Lankan Sinhalese</t>
  </si>
  <si>
    <t>ASLT</t>
  </si>
  <si>
    <t>Sri Lankan Tamil</t>
  </si>
  <si>
    <t>ASRO</t>
  </si>
  <si>
    <t>Sri Lankan Other</t>
  </si>
  <si>
    <t>Other Asian</t>
  </si>
  <si>
    <t>Black Caribbean</t>
  </si>
  <si>
    <t>Black - Caribbean</t>
  </si>
  <si>
    <t>Black or Black British</t>
  </si>
  <si>
    <t>BAFR</t>
  </si>
  <si>
    <t>Black African</t>
  </si>
  <si>
    <t>Black - African</t>
  </si>
  <si>
    <t>BANN</t>
  </si>
  <si>
    <t>Black - Angolan</t>
  </si>
  <si>
    <t>BCON</t>
  </si>
  <si>
    <t>Black - Congolese</t>
  </si>
  <si>
    <t>Black - Ghanaian</t>
  </si>
  <si>
    <t>Black - Nigerian</t>
  </si>
  <si>
    <t>BSLN</t>
  </si>
  <si>
    <t>Black - Sierra Leonean</t>
  </si>
  <si>
    <t>BSOM</t>
  </si>
  <si>
    <t>Black - Somali</t>
  </si>
  <si>
    <t>BSUD</t>
  </si>
  <si>
    <t>Black - Sudanese</t>
  </si>
  <si>
    <t>Other Black African</t>
  </si>
  <si>
    <t>BOTH</t>
  </si>
  <si>
    <t>Any Other Black Background</t>
  </si>
  <si>
    <t>BEUR</t>
  </si>
  <si>
    <t>Black European</t>
  </si>
  <si>
    <t>Any Other Black</t>
  </si>
  <si>
    <t>BNAM</t>
  </si>
  <si>
    <t>Black North American</t>
  </si>
  <si>
    <t>BOTB</t>
  </si>
  <si>
    <t>Other Black</t>
  </si>
  <si>
    <t>CHNE</t>
  </si>
  <si>
    <t>Chinese</t>
  </si>
  <si>
    <t>CHKC</t>
  </si>
  <si>
    <t>Hong Kong</t>
  </si>
  <si>
    <t>CMAL</t>
  </si>
  <si>
    <t>Malaysian</t>
  </si>
  <si>
    <t>CSNG</t>
  </si>
  <si>
    <t>Singaporean</t>
  </si>
  <si>
    <t>CTWN</t>
  </si>
  <si>
    <t>Taiwanese</t>
  </si>
  <si>
    <t>COCH</t>
  </si>
  <si>
    <t>Other Chinese</t>
  </si>
  <si>
    <t>OOTH</t>
  </si>
  <si>
    <t>Any Other Ethnic Group</t>
  </si>
  <si>
    <t>Afghan</t>
  </si>
  <si>
    <t>Arab Other</t>
  </si>
  <si>
    <t>OEGY</t>
  </si>
  <si>
    <t>Egyptian</t>
  </si>
  <si>
    <t>Filipino</t>
  </si>
  <si>
    <t>OIRN</t>
  </si>
  <si>
    <t>Iranian</t>
  </si>
  <si>
    <t>OIRQ</t>
  </si>
  <si>
    <t>Iraqi</t>
  </si>
  <si>
    <t>OJPN</t>
  </si>
  <si>
    <t>Japanese</t>
  </si>
  <si>
    <t>OKOR</t>
  </si>
  <si>
    <t>Korean</t>
  </si>
  <si>
    <t>Kurdish</t>
  </si>
  <si>
    <t>OLAM</t>
  </si>
  <si>
    <t>Latin/ South/Central American</t>
  </si>
  <si>
    <t>Lebanese</t>
  </si>
  <si>
    <t>OLIB</t>
  </si>
  <si>
    <t>Libyan</t>
  </si>
  <si>
    <t>OMAL</t>
  </si>
  <si>
    <t>Malay</t>
  </si>
  <si>
    <t>OMRC</t>
  </si>
  <si>
    <t>Moroccan</t>
  </si>
  <si>
    <t>OPOL</t>
  </si>
  <si>
    <t>Polynesian</t>
  </si>
  <si>
    <t>OTHA</t>
  </si>
  <si>
    <t>Thai</t>
  </si>
  <si>
    <t>OVIE</t>
  </si>
  <si>
    <t>Vietnamese</t>
  </si>
  <si>
    <t>OYEM</t>
  </si>
  <si>
    <t>Yemeni</t>
  </si>
  <si>
    <t>OOEG</t>
  </si>
  <si>
    <t>Other Ethnic Group</t>
  </si>
  <si>
    <t>REFU</t>
  </si>
  <si>
    <t>Refused</t>
  </si>
  <si>
    <t>NOBT</t>
  </si>
  <si>
    <t>Information Not Yet Obtained</t>
  </si>
  <si>
    <t>DfE Extended Code</t>
  </si>
  <si>
    <t>Number in SEN Cohort</t>
  </si>
  <si>
    <t>DfE Main Code</t>
  </si>
  <si>
    <t>CAT</t>
  </si>
  <si>
    <t>PSS</t>
  </si>
  <si>
    <t>EP</t>
  </si>
  <si>
    <t>SaLT</t>
  </si>
  <si>
    <t>SSS</t>
  </si>
  <si>
    <t>BSS</t>
  </si>
  <si>
    <t>Additional</t>
  </si>
  <si>
    <t>OTH</t>
  </si>
  <si>
    <t>SEN Stage</t>
  </si>
  <si>
    <t>Total EAL</t>
  </si>
  <si>
    <t>% EAL on Role</t>
  </si>
  <si>
    <t>EAL + PP</t>
  </si>
  <si>
    <t>EHC (E / S)</t>
  </si>
  <si>
    <t>SEN Support</t>
  </si>
  <si>
    <t>A</t>
  </si>
  <si>
    <t>B</t>
  </si>
  <si>
    <t>C</t>
  </si>
  <si>
    <t>D</t>
  </si>
  <si>
    <t>E</t>
  </si>
  <si>
    <t>New to English</t>
  </si>
  <si>
    <t>Early Acquisition</t>
  </si>
  <si>
    <t>Fluent</t>
  </si>
  <si>
    <t>Developing Competence</t>
  </si>
  <si>
    <t>Competent</t>
  </si>
  <si>
    <t>Language Proficiency</t>
  </si>
  <si>
    <t>EAL by Year Group</t>
  </si>
  <si>
    <t>Attendance</t>
  </si>
  <si>
    <t>UK Arrival Date</t>
  </si>
  <si>
    <t xml:space="preserve">Average </t>
  </si>
  <si>
    <t>% of EAL</t>
  </si>
  <si>
    <t>85 - 90 %</t>
  </si>
  <si>
    <t>Below 85%</t>
  </si>
  <si>
    <t>Current Attainment against Age Expectations</t>
  </si>
  <si>
    <t>EAL By Language Code Full List</t>
  </si>
  <si>
    <t>First Language</t>
  </si>
  <si>
    <t>Urdu</t>
  </si>
  <si>
    <t>URD</t>
  </si>
  <si>
    <t>Panjabi</t>
  </si>
  <si>
    <t>Bengali</t>
  </si>
  <si>
    <t>Pahari</t>
  </si>
  <si>
    <t>Polish</t>
  </si>
  <si>
    <t>POL</t>
  </si>
  <si>
    <t>Somali</t>
  </si>
  <si>
    <t>SOM</t>
  </si>
  <si>
    <t>Arabic</t>
  </si>
  <si>
    <t>Pashto</t>
  </si>
  <si>
    <t>PAT</t>
  </si>
  <si>
    <t>Gujarati</t>
  </si>
  <si>
    <t>GUJ</t>
  </si>
  <si>
    <t>Persian</t>
  </si>
  <si>
    <t>PRS</t>
  </si>
  <si>
    <t>French</t>
  </si>
  <si>
    <t>FRN</t>
  </si>
  <si>
    <t>Hindi</t>
  </si>
  <si>
    <t>HIN</t>
  </si>
  <si>
    <t>Romanian</t>
  </si>
  <si>
    <t>RMN</t>
  </si>
  <si>
    <t>CHIC</t>
  </si>
  <si>
    <t>Tagalog/Filipino</t>
  </si>
  <si>
    <t>Tigrinya</t>
  </si>
  <si>
    <t>TGR</t>
  </si>
  <si>
    <t>German</t>
  </si>
  <si>
    <t>GER</t>
  </si>
  <si>
    <t>Tamil</t>
  </si>
  <si>
    <t>TAM</t>
  </si>
  <si>
    <t>EAL By Extended DfE Ethnicity Code Full List</t>
  </si>
  <si>
    <t>ACL</t>
  </si>
  <si>
    <t>ADA</t>
  </si>
  <si>
    <t>AFA</t>
  </si>
  <si>
    <t>AFK</t>
  </si>
  <si>
    <t>AKA</t>
  </si>
  <si>
    <t>AKAF</t>
  </si>
  <si>
    <t>AKAT</t>
  </si>
  <si>
    <t>ALB</t>
  </si>
  <si>
    <t>ALU</t>
  </si>
  <si>
    <t>AMR</t>
  </si>
  <si>
    <t>ARA</t>
  </si>
  <si>
    <t>ARAA</t>
  </si>
  <si>
    <t>ARAG</t>
  </si>
  <si>
    <t>ARAI</t>
  </si>
  <si>
    <t>ARAM</t>
  </si>
  <si>
    <t>ARAS</t>
  </si>
  <si>
    <t>ARAY</t>
  </si>
  <si>
    <t>ARM</t>
  </si>
  <si>
    <t>ASM</t>
  </si>
  <si>
    <t>ASR</t>
  </si>
  <si>
    <t>AYB</t>
  </si>
  <si>
    <t>AYM</t>
  </si>
  <si>
    <t>AZE</t>
  </si>
  <si>
    <t>BAI</t>
  </si>
  <si>
    <t>BAL</t>
  </si>
  <si>
    <t>BEJ</t>
  </si>
  <si>
    <t>BEL</t>
  </si>
  <si>
    <t>BEM</t>
  </si>
  <si>
    <t>BHO</t>
  </si>
  <si>
    <t>BIK</t>
  </si>
  <si>
    <t>BLT</t>
  </si>
  <si>
    <t>BMA</t>
  </si>
  <si>
    <t>BNG</t>
  </si>
  <si>
    <t>BNGA</t>
  </si>
  <si>
    <t>BNGC</t>
  </si>
  <si>
    <t>BNGS</t>
  </si>
  <si>
    <t>BSL</t>
  </si>
  <si>
    <t>BSQ</t>
  </si>
  <si>
    <t>BUL</t>
  </si>
  <si>
    <t>CAM</t>
  </si>
  <si>
    <t>CCE</t>
  </si>
  <si>
    <t>CCF</t>
  </si>
  <si>
    <t>CGA</t>
  </si>
  <si>
    <t>DfE language Code</t>
  </si>
  <si>
    <t>GREA</t>
  </si>
  <si>
    <t>GREC</t>
  </si>
  <si>
    <t>GRN</t>
  </si>
  <si>
    <t>GUN</t>
  </si>
  <si>
    <t>GUR</t>
  </si>
  <si>
    <t>HAU</t>
  </si>
  <si>
    <t>HDK</t>
  </si>
  <si>
    <t>HEB</t>
  </si>
  <si>
    <t>HER</t>
  </si>
  <si>
    <t>HGR</t>
  </si>
  <si>
    <t>IBA</t>
  </si>
  <si>
    <t>IDM</t>
  </si>
  <si>
    <t>IGA</t>
  </si>
  <si>
    <t>IGB</t>
  </si>
  <si>
    <t>IJO</t>
  </si>
  <si>
    <t>ILO</t>
  </si>
  <si>
    <t>ISK</t>
  </si>
  <si>
    <t>ISL</t>
  </si>
  <si>
    <t>ITA</t>
  </si>
  <si>
    <t>JAV</t>
  </si>
  <si>
    <t>JIN</t>
  </si>
  <si>
    <t>JPN</t>
  </si>
  <si>
    <t>KAM</t>
  </si>
  <si>
    <t>KAN</t>
  </si>
  <si>
    <t>KAR</t>
  </si>
  <si>
    <t>KAS</t>
  </si>
  <si>
    <t>KAU</t>
  </si>
  <si>
    <t>KAZ</t>
  </si>
  <si>
    <t>KCH</t>
  </si>
  <si>
    <t>KGZ</t>
  </si>
  <si>
    <t>KHA</t>
  </si>
  <si>
    <t>KHY</t>
  </si>
  <si>
    <t>KIN</t>
  </si>
  <si>
    <t>KIR</t>
  </si>
  <si>
    <t>KIS</t>
  </si>
  <si>
    <t>KLN</t>
  </si>
  <si>
    <t>KMB</t>
  </si>
  <si>
    <t>KME</t>
  </si>
  <si>
    <t>KNK</t>
  </si>
  <si>
    <t>KNY</t>
  </si>
  <si>
    <t>KON</t>
  </si>
  <si>
    <t>KOR</t>
  </si>
  <si>
    <t>KPE</t>
  </si>
  <si>
    <t>CGR</t>
  </si>
  <si>
    <t>CHE</t>
  </si>
  <si>
    <t>CHI</t>
  </si>
  <si>
    <t>CHIA</t>
  </si>
  <si>
    <t>CHIH</t>
  </si>
  <si>
    <t>CHIK</t>
  </si>
  <si>
    <t>CHIM</t>
  </si>
  <si>
    <t>CKW</t>
  </si>
  <si>
    <t>CRN</t>
  </si>
  <si>
    <t>CTR</t>
  </si>
  <si>
    <t>CWA</t>
  </si>
  <si>
    <t>CYM</t>
  </si>
  <si>
    <t>CZE</t>
  </si>
  <si>
    <t>DAN</t>
  </si>
  <si>
    <t>DGA</t>
  </si>
  <si>
    <t>DGB</t>
  </si>
  <si>
    <t>DIN</t>
  </si>
  <si>
    <t>DUT</t>
  </si>
  <si>
    <t>DZO</t>
  </si>
  <si>
    <t>EBI</t>
  </si>
  <si>
    <t>EDO</t>
  </si>
  <si>
    <t>EFI</t>
  </si>
  <si>
    <t>ENB</t>
  </si>
  <si>
    <t>ENG</t>
  </si>
  <si>
    <t>ESA</t>
  </si>
  <si>
    <t>EST</t>
  </si>
  <si>
    <t>EWE</t>
  </si>
  <si>
    <t>EWO</t>
  </si>
  <si>
    <t>FAN</t>
  </si>
  <si>
    <t>FIJ</t>
  </si>
  <si>
    <t>FIN</t>
  </si>
  <si>
    <t>FON</t>
  </si>
  <si>
    <t>FUL</t>
  </si>
  <si>
    <t>GAA</t>
  </si>
  <si>
    <t>GAE</t>
  </si>
  <si>
    <t>GAL</t>
  </si>
  <si>
    <t>GEO</t>
  </si>
  <si>
    <t>GGO</t>
  </si>
  <si>
    <t>GKY</t>
  </si>
  <si>
    <t>GLG</t>
  </si>
  <si>
    <t>GRE</t>
  </si>
  <si>
    <t>KRI</t>
  </si>
  <si>
    <t>KRU</t>
  </si>
  <si>
    <t>KSI</t>
  </si>
  <si>
    <t>KSU</t>
  </si>
  <si>
    <t>KUR</t>
  </si>
  <si>
    <t>KURA</t>
  </si>
  <si>
    <t>KURM</t>
  </si>
  <si>
    <t>KURS</t>
  </si>
  <si>
    <t>LAO</t>
  </si>
  <si>
    <t>LBA</t>
  </si>
  <si>
    <t>LBAC</t>
  </si>
  <si>
    <t>LBAK</t>
  </si>
  <si>
    <t>LGA</t>
  </si>
  <si>
    <t>LGB</t>
  </si>
  <si>
    <t>LGS</t>
  </si>
  <si>
    <t>LIN</t>
  </si>
  <si>
    <t>LIT</t>
  </si>
  <si>
    <t>LNG</t>
  </si>
  <si>
    <t>LOZ</t>
  </si>
  <si>
    <t>LSO</t>
  </si>
  <si>
    <t>LTV</t>
  </si>
  <si>
    <t>LTZ</t>
  </si>
  <si>
    <t>LUE</t>
  </si>
  <si>
    <t>LUN</t>
  </si>
  <si>
    <t>LUO</t>
  </si>
  <si>
    <t>LUY</t>
  </si>
  <si>
    <t>MAG</t>
  </si>
  <si>
    <t>MAI</t>
  </si>
  <si>
    <t>MAK</t>
  </si>
  <si>
    <t>MAN</t>
  </si>
  <si>
    <t>MANA</t>
  </si>
  <si>
    <t>MANB</t>
  </si>
  <si>
    <t>MANJ</t>
  </si>
  <si>
    <t>MAO</t>
  </si>
  <si>
    <t>MAR</t>
  </si>
  <si>
    <t>MAS</t>
  </si>
  <si>
    <t>MDV</t>
  </si>
  <si>
    <t>MEN</t>
  </si>
  <si>
    <t>MKD</t>
  </si>
  <si>
    <t>MLG</t>
  </si>
  <si>
    <t>MLM</t>
  </si>
  <si>
    <t>MLT</t>
  </si>
  <si>
    <t>MLY</t>
  </si>
  <si>
    <t>MLYA</t>
  </si>
  <si>
    <t>MLYI</t>
  </si>
  <si>
    <t>MNA</t>
  </si>
  <si>
    <t>MNG</t>
  </si>
  <si>
    <t>MNX</t>
  </si>
  <si>
    <t>MOR</t>
  </si>
  <si>
    <t>MSC</t>
  </si>
  <si>
    <t>MUN</t>
  </si>
  <si>
    <t>MYA</t>
  </si>
  <si>
    <t>NAH</t>
  </si>
  <si>
    <t>NAM</t>
  </si>
  <si>
    <t>NBN</t>
  </si>
  <si>
    <t>NDB</t>
  </si>
  <si>
    <t>NDBS</t>
  </si>
  <si>
    <t>NDBZ</t>
  </si>
  <si>
    <t>NEP</t>
  </si>
  <si>
    <t>NOR</t>
  </si>
  <si>
    <t>NOT</t>
  </si>
  <si>
    <t>NUE</t>
  </si>
  <si>
    <t>NUP</t>
  </si>
  <si>
    <t>NWA</t>
  </si>
  <si>
    <t>NZM</t>
  </si>
  <si>
    <t>OAM</t>
  </si>
  <si>
    <t>OAMK</t>
  </si>
  <si>
    <t>OAMN</t>
  </si>
  <si>
    <t>OGN</t>
  </si>
  <si>
    <t>ORI</t>
  </si>
  <si>
    <t>ORM</t>
  </si>
  <si>
    <t>OTB</t>
  </si>
  <si>
    <t>OTL</t>
  </si>
  <si>
    <t>PAG</t>
  </si>
  <si>
    <t>PAM</t>
  </si>
  <si>
    <t>PHA</t>
  </si>
  <si>
    <t>PHR</t>
  </si>
  <si>
    <t>PNJ</t>
  </si>
  <si>
    <t>PNJA</t>
  </si>
  <si>
    <t>PNJG</t>
  </si>
  <si>
    <t>PNJM</t>
  </si>
  <si>
    <t>PNJP</t>
  </si>
  <si>
    <t>POR</t>
  </si>
  <si>
    <t>PORA</t>
  </si>
  <si>
    <t>PORB</t>
  </si>
  <si>
    <t>PRSA</t>
  </si>
  <si>
    <t>PRSD</t>
  </si>
  <si>
    <t>PRST</t>
  </si>
  <si>
    <t>QUE</t>
  </si>
  <si>
    <t>RAJ</t>
  </si>
  <si>
    <t>REF</t>
  </si>
  <si>
    <t>RME</t>
  </si>
  <si>
    <t>RMI</t>
  </si>
  <si>
    <t>RMNM</t>
  </si>
  <si>
    <t>RMNR</t>
  </si>
  <si>
    <t>RMS</t>
  </si>
  <si>
    <t>RNY</t>
  </si>
  <si>
    <t>RNYN</t>
  </si>
  <si>
    <t>RNYO</t>
  </si>
  <si>
    <t>RUS</t>
  </si>
  <si>
    <t>SAM</t>
  </si>
  <si>
    <t>SCB</t>
  </si>
  <si>
    <t>SCBB</t>
  </si>
  <si>
    <t>SCBC</t>
  </si>
  <si>
    <t>SCBS</t>
  </si>
  <si>
    <t>SCO</t>
  </si>
  <si>
    <t>SHL</t>
  </si>
  <si>
    <t>SHO</t>
  </si>
  <si>
    <t>SID</t>
  </si>
  <si>
    <t>SIO</t>
  </si>
  <si>
    <t>SLO</t>
  </si>
  <si>
    <t>SLV</t>
  </si>
  <si>
    <t>SND</t>
  </si>
  <si>
    <t>SNG</t>
  </si>
  <si>
    <t>SNH</t>
  </si>
  <si>
    <t>SPA</t>
  </si>
  <si>
    <t>SRD</t>
  </si>
  <si>
    <t>SRK</t>
  </si>
  <si>
    <t>SSO</t>
  </si>
  <si>
    <t>SSOO</t>
  </si>
  <si>
    <t>SSOT</t>
  </si>
  <si>
    <t>SSW</t>
  </si>
  <si>
    <t>STS</t>
  </si>
  <si>
    <t>SUN</t>
  </si>
  <si>
    <t>SWA</t>
  </si>
  <si>
    <t>SWAA</t>
  </si>
  <si>
    <t>SWAC</t>
  </si>
  <si>
    <t>SWAK</t>
  </si>
  <si>
    <t>SWAM</t>
  </si>
  <si>
    <t>SWAT</t>
  </si>
  <si>
    <t>SWE</t>
  </si>
  <si>
    <t>TEL</t>
  </si>
  <si>
    <t>TEM</t>
  </si>
  <si>
    <t>TES</t>
  </si>
  <si>
    <t>TGE</t>
  </si>
  <si>
    <t>TGL</t>
  </si>
  <si>
    <t>TGLF</t>
  </si>
  <si>
    <t>TGLG</t>
  </si>
  <si>
    <t>THA</t>
  </si>
  <si>
    <t>TIB</t>
  </si>
  <si>
    <t>TIV</t>
  </si>
  <si>
    <t>TMZ</t>
  </si>
  <si>
    <t>TMZA</t>
  </si>
  <si>
    <t>TMZK</t>
  </si>
  <si>
    <t>TMZT</t>
  </si>
  <si>
    <t>TNG</t>
  </si>
  <si>
    <t>TON</t>
  </si>
  <si>
    <t>TPI</t>
  </si>
  <si>
    <t>TRI</t>
  </si>
  <si>
    <t>TSO</t>
  </si>
  <si>
    <t>TUK</t>
  </si>
  <si>
    <t>TUL</t>
  </si>
  <si>
    <t>TUM</t>
  </si>
  <si>
    <t>TUR</t>
  </si>
  <si>
    <t>UKR</t>
  </si>
  <si>
    <t>UMB</t>
  </si>
  <si>
    <t>URH</t>
  </si>
  <si>
    <t>UYG</t>
  </si>
  <si>
    <t>UZB</t>
  </si>
  <si>
    <t>VEN</t>
  </si>
  <si>
    <t>VIE</t>
  </si>
  <si>
    <t>VSY</t>
  </si>
  <si>
    <t>VSYA</t>
  </si>
  <si>
    <t>VSYH</t>
  </si>
  <si>
    <t>VSYS</t>
  </si>
  <si>
    <t>VSYW</t>
  </si>
  <si>
    <t>WAP</t>
  </si>
  <si>
    <t>WCP</t>
  </si>
  <si>
    <t>WOL</t>
  </si>
  <si>
    <t>WPE</t>
  </si>
  <si>
    <t>XHO</t>
  </si>
  <si>
    <t>YAO</t>
  </si>
  <si>
    <t>YDI</t>
  </si>
  <si>
    <t>YOR</t>
  </si>
  <si>
    <t>ZND</t>
  </si>
  <si>
    <t>ZUL</t>
  </si>
  <si>
    <t>ZZZ</t>
  </si>
  <si>
    <t>Description</t>
  </si>
  <si>
    <t>EAL Assessment</t>
  </si>
  <si>
    <t xml:space="preserve"> (A2E Profile EAL Assessment)</t>
  </si>
  <si>
    <t>EAL Language Assessment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</si>
  <si>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</si>
  <si>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</si>
  <si>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</si>
  <si>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</si>
  <si>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</si>
  <si>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</si>
  <si>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</si>
  <si>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</si>
  <si>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(A)</t>
  </si>
  <si>
    <t>(B)</t>
  </si>
  <si>
    <t>(C )</t>
  </si>
  <si>
    <t>(D)</t>
  </si>
  <si>
    <t>(E )</t>
  </si>
  <si>
    <t>Criteria</t>
  </si>
  <si>
    <t>Code</t>
  </si>
  <si>
    <t>Acholi</t>
  </si>
  <si>
    <t>Adangme</t>
  </si>
  <si>
    <t>Afar-Saho</t>
  </si>
  <si>
    <t>Afrikaans</t>
  </si>
  <si>
    <t>Akan/Twi-Fante</t>
  </si>
  <si>
    <t>Akan (Fante)</t>
  </si>
  <si>
    <t>Akan (Twi/Asante)</t>
  </si>
  <si>
    <t>Albanian/Shqip</t>
  </si>
  <si>
    <t>Alur</t>
  </si>
  <si>
    <t>Amharic</t>
  </si>
  <si>
    <t>Arabic (any other)</t>
  </si>
  <si>
    <t>Arabic (Algeria)</t>
  </si>
  <si>
    <t>Arabic (Iraq)</t>
  </si>
  <si>
    <t>Arabic (Morocco)</t>
  </si>
  <si>
    <t>Arabic (Sudan)</t>
  </si>
  <si>
    <t>Arabic (Yemen)</t>
  </si>
  <si>
    <t>Armenian</t>
  </si>
  <si>
    <t>Assamese</t>
  </si>
  <si>
    <t>Assyrian/Aramaic</t>
  </si>
  <si>
    <t>Anyi-Baule</t>
  </si>
  <si>
    <t>Aymara</t>
  </si>
  <si>
    <t>Azeri</t>
  </si>
  <si>
    <t>Bamileke (any)</t>
  </si>
  <si>
    <t>Balochi</t>
  </si>
  <si>
    <t>Beja/Bedawi</t>
  </si>
  <si>
    <t>Belarusian</t>
  </si>
  <si>
    <t>Bemba</t>
  </si>
  <si>
    <t>Bhojpuri</t>
  </si>
  <si>
    <t>Bikol</t>
  </si>
  <si>
    <t>Balti Tibetan</t>
  </si>
  <si>
    <t>Burmese/Myanma</t>
  </si>
  <si>
    <t>Bengali (any other)</t>
  </si>
  <si>
    <t>Bengali (Chittagong/Noakhali)</t>
  </si>
  <si>
    <t>Bengali (Sylheti)</t>
  </si>
  <si>
    <t>British Sign Language</t>
  </si>
  <si>
    <t>Basque/Euskara</t>
  </si>
  <si>
    <t>Bulgarian</t>
  </si>
  <si>
    <t>Cambodian/Khmer</t>
  </si>
  <si>
    <t>Catalan</t>
  </si>
  <si>
    <t>Caribbean Creole English</t>
  </si>
  <si>
    <t>Caribbean Creole French</t>
  </si>
  <si>
    <t>Chaga</t>
  </si>
  <si>
    <t>Chattisgarhi/Khatahi</t>
  </si>
  <si>
    <t>Chechen</t>
  </si>
  <si>
    <t>Chinese (any other)</t>
  </si>
  <si>
    <t>Chinese (Cantonese)</t>
  </si>
  <si>
    <t>Chinese (Hokkien/Fujianese)</t>
  </si>
  <si>
    <t>Chinese (Hakka)</t>
  </si>
  <si>
    <t>Chinese (Mandarin/Putonghua)</t>
  </si>
  <si>
    <t>Chokwe</t>
  </si>
  <si>
    <t>Cornish</t>
  </si>
  <si>
    <t>Chitrali/Khowar</t>
  </si>
  <si>
    <t>Chichewa/Nyanja</t>
  </si>
  <si>
    <t>Welsh/Cymraeg</t>
  </si>
  <si>
    <t>Czech</t>
  </si>
  <si>
    <t>Danish</t>
  </si>
  <si>
    <t>Dagaare</t>
  </si>
  <si>
    <t>Dagbane</t>
  </si>
  <si>
    <t>Dinka/Jieng</t>
  </si>
  <si>
    <t>Dutch/Flemish</t>
  </si>
  <si>
    <t>Dzongkha/Bhutanese</t>
  </si>
  <si>
    <t>Ebira</t>
  </si>
  <si>
    <t>Edo/Bini</t>
  </si>
  <si>
    <t>Efik-Ibibio</t>
  </si>
  <si>
    <t>Believed to be English*</t>
  </si>
  <si>
    <t>English*</t>
  </si>
  <si>
    <t>Esan/Ishan</t>
  </si>
  <si>
    <t>Estonian</t>
  </si>
  <si>
    <t>Ewe</t>
  </si>
  <si>
    <t>Ewondo</t>
  </si>
  <si>
    <t>Fang</t>
  </si>
  <si>
    <t>Fijian</t>
  </si>
  <si>
    <t>Finnish</t>
  </si>
  <si>
    <t>Fon</t>
  </si>
  <si>
    <t>Fula/Fulfulde-Pulaar</t>
  </si>
  <si>
    <t>Ga</t>
  </si>
  <si>
    <t>Gaelic/Irish</t>
  </si>
  <si>
    <t>Gaelic (Scotland)</t>
  </si>
  <si>
    <t>Georgian</t>
  </si>
  <si>
    <t>Gogo/Chigogo</t>
  </si>
  <si>
    <t>Kikuyu/Gikuyu</t>
  </si>
  <si>
    <t>Galician/Galego</t>
  </si>
  <si>
    <t>Greek (any other)</t>
  </si>
  <si>
    <t>Greek (Cyprus)</t>
  </si>
  <si>
    <t>Guarani</t>
  </si>
  <si>
    <t>Gurenne/Frafra</t>
  </si>
  <si>
    <t>Gurma</t>
  </si>
  <si>
    <t>Hausa</t>
  </si>
  <si>
    <t>Hindko</t>
  </si>
  <si>
    <t>Hebrew</t>
  </si>
  <si>
    <t>Herero</t>
  </si>
  <si>
    <t>Hungarian</t>
  </si>
  <si>
    <t>Iban</t>
  </si>
  <si>
    <t>Idoma</t>
  </si>
  <si>
    <t>Igala</t>
  </si>
  <si>
    <t>Igbo</t>
  </si>
  <si>
    <t>Ijo (any)</t>
  </si>
  <si>
    <t>Ilokano</t>
  </si>
  <si>
    <t>Itsekiri</t>
  </si>
  <si>
    <t>Icelandic</t>
  </si>
  <si>
    <t>Javanese</t>
  </si>
  <si>
    <t>Jinghpaw/Kachin</t>
  </si>
  <si>
    <t>Kikamba</t>
  </si>
  <si>
    <t>Kannada</t>
  </si>
  <si>
    <t>Karen (any)</t>
  </si>
  <si>
    <t>Kanuri</t>
  </si>
  <si>
    <t>Kazakh</t>
  </si>
  <si>
    <t>Katchi</t>
  </si>
  <si>
    <t>Kirghiz/Kyrgyz</t>
  </si>
  <si>
    <t>Khasi</t>
  </si>
  <si>
    <t>Kihaya/Luziba</t>
  </si>
  <si>
    <t>Kinyarwanda</t>
  </si>
  <si>
    <t>Kirundi</t>
  </si>
  <si>
    <t>Kisi (West Africa)</t>
  </si>
  <si>
    <t>Kalenjin</t>
  </si>
  <si>
    <t>Kimbundu</t>
  </si>
  <si>
    <t>Kimeru</t>
  </si>
  <si>
    <t>Konkani</t>
  </si>
  <si>
    <t>Kinyakyusa-Ngonde</t>
  </si>
  <si>
    <t>Kikongo</t>
  </si>
  <si>
    <t>Kpelle</t>
  </si>
  <si>
    <t>Krio</t>
  </si>
  <si>
    <t>Kru (any)</t>
  </si>
  <si>
    <t>Kisii/Ekegusii (Kenya)</t>
  </si>
  <si>
    <t>Kisukuma</t>
  </si>
  <si>
    <t>Kurdish (any other)</t>
  </si>
  <si>
    <t>Kurdish (Kurmanji)</t>
  </si>
  <si>
    <t>Kurdish (Sorani)</t>
  </si>
  <si>
    <t>Lao</t>
  </si>
  <si>
    <t>Luba</t>
  </si>
  <si>
    <t>Luba (Chiluba/Tshiluba)</t>
  </si>
  <si>
    <t>Luba (Kiluba)</t>
  </si>
  <si>
    <t>Luganda</t>
  </si>
  <si>
    <t>Lugbara</t>
  </si>
  <si>
    <t>Lugisu/Lumasaba</t>
  </si>
  <si>
    <t>Lingala</t>
  </si>
  <si>
    <t>Lithuanian</t>
  </si>
  <si>
    <t>Lango (Uganda)</t>
  </si>
  <si>
    <t>Lozi/Silozi</t>
  </si>
  <si>
    <t>Lusoga</t>
  </si>
  <si>
    <t>Latvian</t>
  </si>
  <si>
    <t>Luxemburgish</t>
  </si>
  <si>
    <t>Luvale/Luena</t>
  </si>
  <si>
    <t>Lunda</t>
  </si>
  <si>
    <t>Luo (Kenya/Tanzania)</t>
  </si>
  <si>
    <t>Luhya (any)</t>
  </si>
  <si>
    <t>Magahi</t>
  </si>
  <si>
    <t>Maithili</t>
  </si>
  <si>
    <t>Makua</t>
  </si>
  <si>
    <t>Manding/Malinke</t>
  </si>
  <si>
    <t>Manding/Malinke (any other)</t>
  </si>
  <si>
    <t>Bambara</t>
  </si>
  <si>
    <t>Dyula/Jula</t>
  </si>
  <si>
    <t>Maori</t>
  </si>
  <si>
    <t>Marathi</t>
  </si>
  <si>
    <t>Maasai</t>
  </si>
  <si>
    <t>Maldivian/Dhivehi</t>
  </si>
  <si>
    <t>Mende</t>
  </si>
  <si>
    <t>Macedonian</t>
  </si>
  <si>
    <t>Malagasy</t>
  </si>
  <si>
    <t>Malayalam</t>
  </si>
  <si>
    <t>Maltese</t>
  </si>
  <si>
    <t>Malay/Indonesian</t>
  </si>
  <si>
    <t>Malay (any other)</t>
  </si>
  <si>
    <t>Indonesian/Bahasa Indonesia</t>
  </si>
  <si>
    <t>Magindanao-Maranao</t>
  </si>
  <si>
    <t>Mongolian (Khalkha)</t>
  </si>
  <si>
    <t>Manx Gaelic</t>
  </si>
  <si>
    <t>Moore/Mossi</t>
  </si>
  <si>
    <t>Mauritian/Seychelles Creole</t>
  </si>
  <si>
    <t>Munda (any)</t>
  </si>
  <si>
    <t>Maya (any)</t>
  </si>
  <si>
    <t>Nahuatl/Mexicano</t>
  </si>
  <si>
    <t>Nama/Damara</t>
  </si>
  <si>
    <t>Nubian (any)</t>
  </si>
  <si>
    <t>Ndebele</t>
  </si>
  <si>
    <t>Ndebele (South Africa)</t>
  </si>
  <si>
    <t>Ndebele (Zimbabwe)</t>
  </si>
  <si>
    <t>Norwegian</t>
  </si>
  <si>
    <t>Information not obtained*</t>
  </si>
  <si>
    <t>Nuer/Naadh</t>
  </si>
  <si>
    <t>Nupe</t>
  </si>
  <si>
    <t>Newari</t>
  </si>
  <si>
    <t>Nzema</t>
  </si>
  <si>
    <t>Ambo/Oshiwambo</t>
  </si>
  <si>
    <t>Ambo (Kwanyama)</t>
  </si>
  <si>
    <t>Ambo (Ndonga)</t>
  </si>
  <si>
    <t>Ogoni (any)</t>
  </si>
  <si>
    <t>Oriya</t>
  </si>
  <si>
    <t>Oromo</t>
  </si>
  <si>
    <t>Believed to be other than English*</t>
  </si>
  <si>
    <t>Other than English*</t>
  </si>
  <si>
    <t>Other language</t>
  </si>
  <si>
    <t>Pangasinan</t>
  </si>
  <si>
    <t>Pampangan</t>
  </si>
  <si>
    <t>Pashto/Pakhto</t>
  </si>
  <si>
    <t>Pahari/Himachali (India)</t>
  </si>
  <si>
    <t>Pahari (Pakistan)</t>
  </si>
  <si>
    <t>Panjabi (any other)</t>
  </si>
  <si>
    <t>Panjabi (Gurmukhi)</t>
  </si>
  <si>
    <t>Panjabi (Mirpuri)</t>
  </si>
  <si>
    <t>Panjabi (Pothwari)</t>
  </si>
  <si>
    <t>Portuguese (any other)</t>
  </si>
  <si>
    <t>Portuguese (Brazil)</t>
  </si>
  <si>
    <t>Persian/Farsi</t>
  </si>
  <si>
    <t>Farsi/Persian (any other)</t>
  </si>
  <si>
    <t>Dari Persian</t>
  </si>
  <si>
    <t>Tajiki Persian</t>
  </si>
  <si>
    <t>Quechua</t>
  </si>
  <si>
    <t>Rajasthani/Marwari</t>
  </si>
  <si>
    <t>Refused*</t>
  </si>
  <si>
    <t>Romany/English Romanes</t>
  </si>
  <si>
    <t>Romani (International)</t>
  </si>
  <si>
    <t>Romanian (Moldova)</t>
  </si>
  <si>
    <t>Romanian (Romania)</t>
  </si>
  <si>
    <t>Romansch</t>
  </si>
  <si>
    <t>Runyakitara</t>
  </si>
  <si>
    <t>Runyankore-Ruchiga</t>
  </si>
  <si>
    <t>Runyoro-Rutooro</t>
  </si>
  <si>
    <t>Russian</t>
  </si>
  <si>
    <t>Samoan</t>
  </si>
  <si>
    <t>Serbian/Croatian/Bosnian</t>
  </si>
  <si>
    <t>Bosnian</t>
  </si>
  <si>
    <t>Scots</t>
  </si>
  <si>
    <t>Shilluk/Cholo</t>
  </si>
  <si>
    <t>Shona</t>
  </si>
  <si>
    <t>Sidamo</t>
  </si>
  <si>
    <t>Sign language (other)</t>
  </si>
  <si>
    <t>Slovak</t>
  </si>
  <si>
    <t>Slovenian</t>
  </si>
  <si>
    <t>Sindhi</t>
  </si>
  <si>
    <t>Sango</t>
  </si>
  <si>
    <t>Sinhala</t>
  </si>
  <si>
    <t>Spanish</t>
  </si>
  <si>
    <t>Sardinian</t>
  </si>
  <si>
    <t>Siraiki</t>
  </si>
  <si>
    <t>Sotho/Sesotho</t>
  </si>
  <si>
    <t>Sotho/Sesotho (Southern)</t>
  </si>
  <si>
    <t>Sotho/Sesotho (Northern)</t>
  </si>
  <si>
    <t>Swazi/Siswati</t>
  </si>
  <si>
    <t>Tswana/Setswana</t>
  </si>
  <si>
    <t>Sundanese</t>
  </si>
  <si>
    <t>Swahili/Kiswahili</t>
  </si>
  <si>
    <t>Swahili (any other)</t>
  </si>
  <si>
    <t>Comorian Swahili</t>
  </si>
  <si>
    <t>Swahili (Kingwana)</t>
  </si>
  <si>
    <t>Swahili (Brava/Mwiini)</t>
  </si>
  <si>
    <t>Swahili (Bajuni/Tikuu)</t>
  </si>
  <si>
    <t>Swedish</t>
  </si>
  <si>
    <t>Telugu</t>
  </si>
  <si>
    <t>Temne</t>
  </si>
  <si>
    <t>Teso/Ateso</t>
  </si>
  <si>
    <t>Tigre</t>
  </si>
  <si>
    <t>Tagalog</t>
  </si>
  <si>
    <t>Tibetan</t>
  </si>
  <si>
    <t>Tiv</t>
  </si>
  <si>
    <t>Berber/Tamazight</t>
  </si>
  <si>
    <t>Berber/Tamazight (any other)</t>
  </si>
  <si>
    <t>Berber/Tamazight (Kabyle)</t>
  </si>
  <si>
    <t>Berber (Tamashek)</t>
  </si>
  <si>
    <t>Tonga/Chitonga (Zambia)</t>
  </si>
  <si>
    <t>Tongan (Oceania)</t>
  </si>
  <si>
    <t>Tok Pisin</t>
  </si>
  <si>
    <t>Traveller Irish/Shelta</t>
  </si>
  <si>
    <t>Tsonga</t>
  </si>
  <si>
    <t>Turkmen</t>
  </si>
  <si>
    <t>Tulu</t>
  </si>
  <si>
    <t>Tumbuka</t>
  </si>
  <si>
    <t>Ukrainian</t>
  </si>
  <si>
    <t>Umbundu</t>
  </si>
  <si>
    <t>Urhobo-Isoko</t>
  </si>
  <si>
    <t>Uyghur</t>
  </si>
  <si>
    <t>Uzbek</t>
  </si>
  <si>
    <t>Venda</t>
  </si>
  <si>
    <t>Visayan/Bisaya</t>
  </si>
  <si>
    <t>Visayan/Bisaya (any other)</t>
  </si>
  <si>
    <t>Hiligaynon</t>
  </si>
  <si>
    <t>Cebuano/Sugbuanon</t>
  </si>
  <si>
    <t>Waray/Binisaya</t>
  </si>
  <si>
    <t>Wa-Paraok (South-East Asia)</t>
  </si>
  <si>
    <t>West-African Creole Portuguese</t>
  </si>
  <si>
    <t>Wolof</t>
  </si>
  <si>
    <t>West-African Pidgin English</t>
  </si>
  <si>
    <t>Xhosa</t>
  </si>
  <si>
    <t>Yao/Chiyao (East Africa)</t>
  </si>
  <si>
    <t>Yiddish</t>
  </si>
  <si>
    <t>Yoruba</t>
  </si>
  <si>
    <t>Zande</t>
  </si>
  <si>
    <t>Zulu</t>
  </si>
  <si>
    <t>Classification pending</t>
  </si>
  <si>
    <t>Percentage of EAL Cohort</t>
  </si>
  <si>
    <t>CLICK HERE TO RETURN TO OVERVIEW PAGE</t>
  </si>
  <si>
    <t>First Language Code</t>
  </si>
  <si>
    <t>Proficiency Census Code</t>
  </si>
  <si>
    <t>Latest SEN Provision Type</t>
  </si>
  <si>
    <t>SEN Need Code</t>
  </si>
  <si>
    <t>91 - 95 %</t>
  </si>
  <si>
    <t>96 - 100 %</t>
  </si>
  <si>
    <t>% of EAL Cohort</t>
  </si>
  <si>
    <t>Year 1</t>
  </si>
  <si>
    <t>Year 2</t>
  </si>
  <si>
    <t>Year 3</t>
  </si>
  <si>
    <t>Year 4</t>
  </si>
  <si>
    <t>Year 6</t>
  </si>
  <si>
    <t>Yr 2</t>
  </si>
  <si>
    <t>Yr 1</t>
  </si>
  <si>
    <t>Yr 3</t>
  </si>
  <si>
    <t>Yr 4</t>
  </si>
  <si>
    <t>Yr 5</t>
  </si>
  <si>
    <t>Yr 6</t>
  </si>
  <si>
    <t>Rec</t>
  </si>
  <si>
    <t>Year 5</t>
  </si>
  <si>
    <t>Reception</t>
  </si>
  <si>
    <t>Nursery</t>
  </si>
  <si>
    <t>#Q7/#REF!</t>
  </si>
  <si>
    <t>#Q8/#REF!</t>
  </si>
  <si>
    <t>#Q9/#REF!</t>
  </si>
  <si>
    <t>#Q10/#REF!</t>
  </si>
  <si>
    <t>#Q11/#REF!</t>
  </si>
  <si>
    <t>#Q12/#REF!</t>
  </si>
  <si>
    <t>#Q13/#REF!</t>
  </si>
  <si>
    <t>#Q14/#REF!</t>
  </si>
  <si>
    <t>#Q15/#REF!</t>
  </si>
  <si>
    <t>#Q16/#REF!</t>
  </si>
  <si>
    <t>#Q17/#REF!</t>
  </si>
  <si>
    <t>#Q18/#REF!</t>
  </si>
  <si>
    <t>#Q19/#REF!</t>
  </si>
  <si>
    <t>#Q20/#REF!</t>
  </si>
  <si>
    <t>#Q21/#REF!</t>
  </si>
  <si>
    <t>#Q22/#REF!</t>
  </si>
  <si>
    <t>#Q23/#REF!</t>
  </si>
  <si>
    <t>#Q24/#REF!</t>
  </si>
  <si>
    <t>#Q25/#REF!</t>
  </si>
  <si>
    <t>#Q26/#REF!</t>
  </si>
  <si>
    <t>#Q27/#REF!</t>
  </si>
  <si>
    <t>#Q28/#REF!</t>
  </si>
  <si>
    <t>#Q29/#REF!</t>
  </si>
  <si>
    <t>#Q30/#REF!</t>
  </si>
  <si>
    <t>#Q31/#REF!</t>
  </si>
  <si>
    <t>#Q32/#REF!</t>
  </si>
  <si>
    <t>#Q33/#REF!</t>
  </si>
  <si>
    <t>#Q34/#REF!</t>
  </si>
  <si>
    <t>#Q35/#REF!</t>
  </si>
  <si>
    <t>#Q36/#REF!</t>
  </si>
  <si>
    <t>#Q37/#REF!</t>
  </si>
  <si>
    <t>#Q38/#REF!</t>
  </si>
  <si>
    <t>#Q39/#REF!</t>
  </si>
  <si>
    <t>#Q40/#REF!</t>
  </si>
  <si>
    <t>#Q41/#REF!</t>
  </si>
  <si>
    <t>#Q42/#REF!</t>
  </si>
  <si>
    <t>#Q43/#REF!</t>
  </si>
  <si>
    <t>#Q44/#REF!</t>
  </si>
  <si>
    <t>#Q45/#REF!</t>
  </si>
  <si>
    <t>#Q46/#REF!</t>
  </si>
  <si>
    <t>#Q47/#REF!</t>
  </si>
  <si>
    <t>#Q48/#REF!</t>
  </si>
  <si>
    <t>#Q49/#REF!</t>
  </si>
  <si>
    <t>#Q50/#REF!</t>
  </si>
  <si>
    <t>#Q51/#REF!</t>
  </si>
  <si>
    <t>#Q52/#REF!</t>
  </si>
  <si>
    <t>#Q53/#REF!</t>
  </si>
  <si>
    <t>#Q54/#REF!</t>
  </si>
  <si>
    <t>#Q55/#REF!</t>
  </si>
  <si>
    <t>#Q56/#REF!</t>
  </si>
  <si>
    <t>#Q57/#REF!</t>
  </si>
  <si>
    <t>#Q58/#REF!</t>
  </si>
  <si>
    <t>#Q59/#REF!</t>
  </si>
  <si>
    <t>#Q60/#REF!</t>
  </si>
  <si>
    <t>#Q61/#REF!</t>
  </si>
  <si>
    <t>#Q62/#REF!</t>
  </si>
  <si>
    <t>#Q63/#REF!</t>
  </si>
  <si>
    <t>#Q64/#REF!</t>
  </si>
  <si>
    <t>#Q65/#REF!</t>
  </si>
  <si>
    <t>#Q66/#REF!</t>
  </si>
  <si>
    <t>#Q67/#REF!</t>
  </si>
  <si>
    <t>#Q68/#REF!</t>
  </si>
  <si>
    <t>#Q69/#REF!</t>
  </si>
  <si>
    <t>#Q70/#REF!</t>
  </si>
  <si>
    <t>#Q71/#REF!</t>
  </si>
  <si>
    <t>#Q72/#REF!</t>
  </si>
  <si>
    <t>#Q73/#REF!</t>
  </si>
  <si>
    <t>#Q74/#REF!</t>
  </si>
  <si>
    <t>#Q75/#REF!</t>
  </si>
  <si>
    <t>#Q76/#REF!</t>
  </si>
  <si>
    <t>#Q77/#REF!</t>
  </si>
  <si>
    <t>#Q78/#REF!</t>
  </si>
  <si>
    <t>#Q79/#REF!</t>
  </si>
  <si>
    <t>#Q80/#REF!</t>
  </si>
  <si>
    <t>#Q81/#REF!</t>
  </si>
  <si>
    <t>#Q82/#REF!</t>
  </si>
  <si>
    <t>#Q83/#REF!</t>
  </si>
  <si>
    <t>#Q84/#REF!</t>
  </si>
  <si>
    <t>#Q85/#REF!</t>
  </si>
  <si>
    <t>#Q86/#REF!</t>
  </si>
  <si>
    <t>#Q87/#REF!</t>
  </si>
  <si>
    <t>#Q88/#REF!</t>
  </si>
  <si>
    <t>#Q89/#REF!</t>
  </si>
  <si>
    <t>#Q90/#REF!</t>
  </si>
  <si>
    <t>#Q91/#REF!</t>
  </si>
  <si>
    <t>#Q92/#REF!</t>
  </si>
  <si>
    <t>#Q93/#REF!</t>
  </si>
  <si>
    <t>#Q94/#REF!</t>
  </si>
  <si>
    <t>#Q95/#REF!</t>
  </si>
  <si>
    <t>#Q96/#REF!</t>
  </si>
  <si>
    <t>#Q97/#REF!</t>
  </si>
  <si>
    <t>#Q98/#REF!</t>
  </si>
  <si>
    <t>#Q99/#REF!</t>
  </si>
  <si>
    <t>#Q100/#REF!</t>
  </si>
  <si>
    <t>#Q101/#REF!</t>
  </si>
  <si>
    <t>#Q102/#REF!</t>
  </si>
  <si>
    <t>#Q103/#REF!</t>
  </si>
  <si>
    <t>#Q104/#REF!</t>
  </si>
  <si>
    <t>#Q105/#REF!</t>
  </si>
  <si>
    <t>#Q106/#REF!</t>
  </si>
  <si>
    <t>#Q107/#REF!</t>
  </si>
  <si>
    <t>#SUM(R6:R107)</t>
  </si>
  <si>
    <t>Other*</t>
  </si>
  <si>
    <t>`</t>
  </si>
  <si>
    <t>EAL?</t>
  </si>
  <si>
    <t>Number in Cohort</t>
  </si>
  <si>
    <t>Percentage of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</si>
</sst>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0"/>
      <color indexed="8"/>
      <name val="Century Gothic"/>
      <family val="2"/>
    </font>
    <font>
      <sz val="12"/>
      <color theme="1" tint="0.249977111117893"/>
      <name val="Calibri"/>
      <family val="2"/>
    </font>
    <font>
      <sz val="12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sz val="9"/>
      <color theme="1" tint="0.249977111117893"/>
      <name val="Century Gothic"/>
      <family val="2"/>
    </font>
    <font>
      <sz val="10"/>
      <color theme="1"/>
      <name val="Century Gothic"/>
      <family val="2"/>
    </font>
    <font>
      <b/>
      <sz val="11"/>
      <color theme="1" tint="0.249977111117893"/>
      <name val="Century Gothic"/>
      <family val="2"/>
    </font>
    <font>
      <b/>
      <sz val="18"/>
      <color theme="1" tint="0.249977111117893"/>
      <name val="Calibri"/>
      <family val="2"/>
    </font>
    <font>
      <sz val="8"/>
      <color theme="1" tint="0.249977111117893"/>
      <name val="Century Gothic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sz val="9"/>
      <color indexed="81"/>
      <name val="Tahoma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u/>
      <sz val="18"/>
      <color theme="10"/>
      <name val="Calibri"/>
      <family val="2"/>
    </font>
    <font>
      <sz val="11"/>
      <color theme="1" tint="0.249977111117893"/>
      <name val="Century Gothic"/>
      <family val="2"/>
    </font>
    <font>
      <b/>
      <sz val="18"/>
      <color theme="1"/>
      <name val="Century Gothic"/>
      <family val="2"/>
    </font>
    <font>
      <u/>
      <sz val="12"/>
      <color theme="10"/>
      <name val="Century Gothic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19"/>
      </top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 applyNumberFormat="0" applyFill="0" applyBorder="0" applyProtection="0"/>
    <xf numFmtId="0" fontId="3" fillId="0" borderId="2"/>
    <xf numFmtId="0" fontId="2" fillId="0" borderId="2"/>
    <xf numFmtId="0" fontId="13" fillId="0" borderId="0" applyNumberFormat="0" applyFill="0" applyBorder="0" applyAlignment="0" applyProtection="0"/>
    <xf numFmtId="0" fontId="1" fillId="0" borderId="2"/>
  </cellStyleXfs>
  <cellXfs count="200">
    <xf numFmtId="0" fontId="0" fillId="0" borderId="0" xfId="0" applyFont="1" applyAlignment="1"/>
    <xf numFmtId="0" fontId="5" fillId="3" borderId="0" xfId="0" applyFont="1" applyFill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0" xfId="0" applyNumberFormat="1" applyFont="1" applyFill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vertical="center" wrapText="1"/>
    </xf>
    <xf numFmtId="0" fontId="6" fillId="3" borderId="8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6" fillId="3" borderId="9" xfId="0" applyNumberFormat="1" applyFont="1" applyFill="1" applyBorder="1" applyAlignment="1">
      <alignment vertical="center"/>
    </xf>
    <xf numFmtId="0" fontId="6" fillId="3" borderId="9" xfId="0" applyNumberFormat="1" applyFont="1" applyFill="1" applyBorder="1" applyAlignment="1">
      <alignment vertical="center" wrapText="1"/>
    </xf>
    <xf numFmtId="0" fontId="6" fillId="3" borderId="1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vertical="center"/>
    </xf>
    <xf numFmtId="0" fontId="6" fillId="3" borderId="13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vertical="center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center" vertical="center"/>
    </xf>
    <xf numFmtId="9" fontId="6" fillId="2" borderId="1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9" fontId="6" fillId="2" borderId="16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9" fontId="6" fillId="2" borderId="22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49" fontId="4" fillId="3" borderId="30" xfId="0" applyNumberFormat="1" applyFont="1" applyFill="1" applyBorder="1" applyAlignment="1" applyProtection="1">
      <alignment horizontal="center" vertical="center" wrapText="1"/>
    </xf>
    <xf numFmtId="0" fontId="4" fillId="3" borderId="30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9" fontId="9" fillId="3" borderId="4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/>
      <protection locked="0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5" fillId="3" borderId="5" xfId="0" applyFont="1" applyFill="1" applyBorder="1" applyAlignment="1">
      <alignment vertical="top" textRotation="90"/>
    </xf>
    <xf numFmtId="0" fontId="15" fillId="3" borderId="30" xfId="0" applyFont="1" applyFill="1" applyBorder="1" applyAlignment="1">
      <alignment vertical="top" textRotation="90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6" fillId="2" borderId="21" xfId="0" applyNumberFormat="1" applyFont="1" applyFill="1" applyBorder="1" applyAlignment="1" applyProtection="1">
      <alignment horizontal="right" vertical="center"/>
    </xf>
    <xf numFmtId="9" fontId="6" fillId="2" borderId="16" xfId="0" applyNumberFormat="1" applyFont="1" applyFill="1" applyBorder="1" applyAlignment="1" applyProtection="1">
      <alignment vertical="center"/>
    </xf>
    <xf numFmtId="0" fontId="6" fillId="2" borderId="21" xfId="0" applyNumberFormat="1" applyFont="1" applyFill="1" applyBorder="1" applyAlignment="1" applyProtection="1">
      <alignment vertical="center"/>
    </xf>
    <xf numFmtId="9" fontId="6" fillId="2" borderId="16" xfId="0" applyNumberFormat="1" applyFont="1" applyFill="1" applyBorder="1" applyAlignment="1" applyProtection="1">
      <alignment horizontal="right" vertical="center"/>
    </xf>
    <xf numFmtId="9" fontId="6" fillId="2" borderId="22" xfId="0" applyNumberFormat="1" applyFont="1" applyFill="1" applyBorder="1" applyAlignment="1" applyProtection="1">
      <alignment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14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 applyProtection="1">
      <alignment vertical="center" wrapText="1"/>
    </xf>
    <xf numFmtId="49" fontId="6" fillId="2" borderId="17" xfId="0" applyNumberFormat="1" applyFont="1" applyFill="1" applyBorder="1" applyAlignment="1" applyProtection="1">
      <alignment vertical="center" wrapText="1"/>
    </xf>
    <xf numFmtId="0" fontId="7" fillId="2" borderId="14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2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>
      <alignment vertical="center"/>
    </xf>
    <xf numFmtId="9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9" fontId="6" fillId="2" borderId="42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left" vertical="center" indent="2"/>
    </xf>
    <xf numFmtId="0" fontId="18" fillId="3" borderId="2" xfId="0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9" fontId="6" fillId="2" borderId="42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2" borderId="39" xfId="0" applyNumberFormat="1" applyFont="1" applyFill="1" applyBorder="1" applyAlignment="1">
      <alignment horizontal="center" vertical="center" wrapText="1"/>
    </xf>
    <xf numFmtId="49" fontId="20" fillId="2" borderId="40" xfId="0" applyNumberFormat="1" applyFont="1" applyFill="1" applyBorder="1" applyAlignment="1">
      <alignment horizontal="center" vertical="center" wrapText="1"/>
    </xf>
    <xf numFmtId="49" fontId="20" fillId="2" borderId="41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9" fontId="6" fillId="2" borderId="41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49" fontId="7" fillId="2" borderId="37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22" fillId="3" borderId="2" xfId="3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164" fontId="6" fillId="2" borderId="43" xfId="0" applyNumberFormat="1" applyFont="1" applyFill="1" applyBorder="1" applyAlignment="1">
      <alignment horizontal="center" vertical="center"/>
    </xf>
    <xf numFmtId="164" fontId="6" fillId="2" borderId="50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right"/>
    </xf>
    <xf numFmtId="0" fontId="21" fillId="3" borderId="2" xfId="0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49" xfId="0" applyNumberFormat="1" applyFont="1" applyFill="1" applyBorder="1" applyAlignment="1">
      <alignment horizontal="center" vertical="center"/>
    </xf>
    <xf numFmtId="0" fontId="19" fillId="2" borderId="26" xfId="3" applyNumberFormat="1" applyFont="1" applyFill="1" applyBorder="1" applyAlignment="1" applyProtection="1">
      <alignment horizontal="center" vertical="center"/>
      <protection locked="0"/>
    </xf>
    <xf numFmtId="0" fontId="19" fillId="2" borderId="27" xfId="3" applyNumberFormat="1" applyFont="1" applyFill="1" applyBorder="1" applyAlignment="1" applyProtection="1">
      <alignment horizontal="center" vertical="center"/>
      <protection locked="0"/>
    </xf>
    <xf numFmtId="0" fontId="19" fillId="2" borderId="25" xfId="3" applyNumberFormat="1" applyFont="1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wrapText="1"/>
    </xf>
    <xf numFmtId="14" fontId="0" fillId="3" borderId="51" xfId="0" applyNumberFormat="1" applyFill="1" applyBorder="1" applyAlignment="1">
      <alignment wrapText="1"/>
    </xf>
    <xf numFmtId="0" fontId="23" fillId="3" borderId="51" xfId="0" applyFont="1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628FC5"/>
      <rgbColor rgb="FFC86360"/>
      <rgbColor rgb="FFA6C46B"/>
      <rgbColor rgb="FF8E74AE"/>
      <rgbColor rgb="FF5EB6CD"/>
      <rgbColor rgb="FFF9F9F9"/>
      <rgbColor rgb="FFD8D8D8"/>
      <rgbColor rgb="FFF2F2F2"/>
      <rgbColor rgb="FFAAAAAA"/>
      <rgbColor rgb="FF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9FBB"/>
      <color rgb="FF44BB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400"/>
              <a:t>EAL</a:t>
            </a:r>
            <a:r>
              <a:rPr lang="en-GB" sz="1400" baseline="0"/>
              <a:t> Cohort by Gender</a:t>
            </a:r>
            <a:endParaRPr lang="en-GB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Overview!$G$4:$G$5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Overview!$H$4:$H$5</c:f>
              <c:numCache>
                <c:formatCode>@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Overview!$G$4:$G$5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Overview!$I$4:$I$5</c:f>
              <c:numCache>
                <c:formatCode>@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EAL</a:t>
            </a:r>
            <a:r>
              <a:rPr lang="en-GB" sz="1600" baseline="0"/>
              <a:t> Assessment</a:t>
            </a:r>
          </a:p>
          <a:p>
            <a:pPr>
              <a:defRPr/>
            </a:pPr>
            <a:r>
              <a:rPr lang="en-GB" sz="1600" baseline="0"/>
              <a:t>No. of pupils at...</a:t>
            </a:r>
            <a:endParaRPr lang="en-GB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Overview!$G$24:$G$31</c:f>
              <c:strCache>
                <c:ptCount val="8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</c:strCache>
            </c:strRef>
          </c:cat>
          <c:val>
            <c:numRef>
              <c:f>Overview!$I$24:$I$31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EAL Cohort by Year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Overview!$N$10:$N$17</c:f>
              <c:strCache>
                <c:ptCount val="8"/>
                <c:pt idx="0">
                  <c:v>Nursery</c:v>
                </c:pt>
                <c:pt idx="1">
                  <c:v>Reception</c:v>
                </c:pt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Overview!$Q$10:$Q$17</c:f>
              <c:numCache>
                <c:formatCode>@</c:formatCode>
                <c:ptCount val="8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Overview!$N$10:$N$17</c:f>
              <c:strCache>
                <c:ptCount val="8"/>
                <c:pt idx="0">
                  <c:v>Nursery</c:v>
                </c:pt>
                <c:pt idx="1">
                  <c:v>Reception</c:v>
                </c:pt>
                <c:pt idx="2">
                  <c:v>Year 1</c:v>
                </c:pt>
                <c:pt idx="3">
                  <c:v>Year 2</c:v>
                </c:pt>
                <c:pt idx="4">
                  <c:v>Year 3</c:v>
                </c:pt>
                <c:pt idx="5">
                  <c:v>Year 4</c:v>
                </c:pt>
                <c:pt idx="6">
                  <c:v>Year 5</c:v>
                </c:pt>
                <c:pt idx="7">
                  <c:v>Year 6</c:v>
                </c:pt>
              </c:strCache>
            </c:strRef>
          </c:cat>
          <c:val>
            <c:numRef>
              <c:f>Overview!$R$10:$R$17</c:f>
              <c:numCache>
                <c:formatCode>@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10752"/>
        <c:axId val="72012544"/>
      </c:barChart>
      <c:catAx>
        <c:axId val="7201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72012544"/>
        <c:crosses val="autoZero"/>
        <c:auto val="0"/>
        <c:lblAlgn val="ctr"/>
        <c:lblOffset val="100"/>
        <c:noMultiLvlLbl val="0"/>
      </c:catAx>
      <c:valAx>
        <c:axId val="72012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No.</a:t>
                </a:r>
              </a:p>
              <a:p>
                <a:pPr algn="l">
                  <a:defRPr/>
                </a:pPr>
                <a:r>
                  <a:rPr lang="en-GB"/>
                  <a:t>of</a:t>
                </a:r>
              </a:p>
              <a:p>
                <a:pPr algn="l">
                  <a:defRPr/>
                </a:pPr>
                <a:r>
                  <a:rPr lang="en-GB" baseline="0"/>
                  <a:t> pupils 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720107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EAL Cohort</a:t>
            </a:r>
            <a:r>
              <a:rPr lang="en-GB" sz="1600" baseline="0"/>
              <a:t> by Proficiency Code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(Overview!$G$10,Overview!$G$12,Overview!$G$14,Overview!$G$16,Overview!$G$18)</c:f>
              <c:strCache>
                <c:ptCount val="5"/>
                <c:pt idx="0">
                  <c:v>New to English</c:v>
                </c:pt>
                <c:pt idx="1">
                  <c:v>Early Acquisition</c:v>
                </c:pt>
                <c:pt idx="2">
                  <c:v>Developing Competence</c:v>
                </c:pt>
                <c:pt idx="3">
                  <c:v>Competent</c:v>
                </c:pt>
                <c:pt idx="4">
                  <c:v>Fluent</c:v>
                </c:pt>
              </c:strCache>
            </c:strRef>
          </c:cat>
          <c:val>
            <c:numRef>
              <c:f>(Overview!$J$10,Overview!$J$12,Overview!$J$14,Overview!$J$16,Overview!$J$18)</c:f>
              <c:numCache>
                <c:formatCode>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307840"/>
        <c:axId val="72309376"/>
      </c:barChart>
      <c:catAx>
        <c:axId val="7230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309376"/>
        <c:crosses val="autoZero"/>
        <c:auto val="1"/>
        <c:lblAlgn val="ctr"/>
        <c:lblOffset val="100"/>
        <c:noMultiLvlLbl val="0"/>
      </c:catAx>
      <c:valAx>
        <c:axId val="7230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No.</a:t>
                </a:r>
              </a:p>
              <a:p>
                <a:pPr algn="l">
                  <a:defRPr/>
                </a:pPr>
                <a:r>
                  <a:rPr lang="en-GB"/>
                  <a:t>of </a:t>
                </a:r>
              </a:p>
              <a:p>
                <a:pPr algn="l">
                  <a:defRPr/>
                </a:pPr>
                <a:r>
                  <a:rPr lang="en-GB"/>
                  <a:t>pupils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723078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Attendance Data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Overview!$Z$11:$Z$14</c:f>
              <c:strCache>
                <c:ptCount val="4"/>
                <c:pt idx="0">
                  <c:v>96 - 100 %</c:v>
                </c:pt>
                <c:pt idx="1">
                  <c:v>91 - 95 %</c:v>
                </c:pt>
                <c:pt idx="2">
                  <c:v>85 - 90 %</c:v>
                </c:pt>
                <c:pt idx="3">
                  <c:v>Below 85%</c:v>
                </c:pt>
              </c:strCache>
            </c:strRef>
          </c:cat>
          <c:val>
            <c:numRef>
              <c:f>Overview!$AB$11:$AB$14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48384355105121"/>
          <c:y val="0.34306101558081803"/>
          <c:w val="0.35914703571256751"/>
          <c:h val="0.4412310113711618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EAL Cohort by Ethnicity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Overview!$C$10:$C$29</c:f>
              <c:strCache>
                <c:ptCount val="20"/>
                <c:pt idx="0">
                  <c:v>WBRI</c:v>
                </c:pt>
                <c:pt idx="1">
                  <c:v>WIRT</c:v>
                </c:pt>
                <c:pt idx="2">
                  <c:v>WIRI</c:v>
                </c:pt>
                <c:pt idx="3">
                  <c:v>WOTH</c:v>
                </c:pt>
                <c:pt idx="4">
                  <c:v>WROM</c:v>
                </c:pt>
                <c:pt idx="5">
                  <c:v>MWBA</c:v>
                </c:pt>
                <c:pt idx="6">
                  <c:v>MWBC</c:v>
                </c:pt>
                <c:pt idx="7">
                  <c:v>MWAS</c:v>
                </c:pt>
                <c:pt idx="8">
                  <c:v>MOTH</c:v>
                </c:pt>
                <c:pt idx="9">
                  <c:v>AIND</c:v>
                </c:pt>
                <c:pt idx="10">
                  <c:v>APKN</c:v>
                </c:pt>
                <c:pt idx="11">
                  <c:v>ABAN</c:v>
                </c:pt>
                <c:pt idx="12">
                  <c:v>AOTH</c:v>
                </c:pt>
                <c:pt idx="13">
                  <c:v>BCRB</c:v>
                </c:pt>
                <c:pt idx="14">
                  <c:v>BAFR</c:v>
                </c:pt>
                <c:pt idx="15">
                  <c:v>BOTH</c:v>
                </c:pt>
                <c:pt idx="16">
                  <c:v>CHNE</c:v>
                </c:pt>
                <c:pt idx="17">
                  <c:v>OOTH</c:v>
                </c:pt>
                <c:pt idx="18">
                  <c:v>REFU</c:v>
                </c:pt>
                <c:pt idx="19">
                  <c:v>NOBT</c:v>
                </c:pt>
              </c:strCache>
            </c:strRef>
          </c:cat>
          <c:val>
            <c:numRef>
              <c:f>Overview!$D$10:$D$29</c:f>
              <c:numCache>
                <c:formatCode>General</c:formatCode>
                <c:ptCount val="20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>
                  <c:v>0</c:v>
                </c:pt>
                <c:pt idx="10" formatCode="@">
                  <c:v>0</c:v>
                </c:pt>
                <c:pt idx="11">
                  <c:v>0</c:v>
                </c:pt>
                <c:pt idx="12" formatCode="@">
                  <c:v>0</c:v>
                </c:pt>
                <c:pt idx="13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59168"/>
        <c:axId val="72760704"/>
      </c:barChart>
      <c:catAx>
        <c:axId val="72759168"/>
        <c:scaling>
          <c:orientation val="minMax"/>
        </c:scaling>
        <c:delete val="0"/>
        <c:axPos val="l"/>
        <c:majorTickMark val="out"/>
        <c:minorTickMark val="none"/>
        <c:tickLblPos val="nextTo"/>
        <c:crossAx val="72760704"/>
        <c:crosses val="autoZero"/>
        <c:auto val="1"/>
        <c:lblAlgn val="ctr"/>
        <c:lblOffset val="100"/>
        <c:noMultiLvlLbl val="0"/>
      </c:catAx>
      <c:valAx>
        <c:axId val="727607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@" sourceLinked="1"/>
        <c:majorTickMark val="out"/>
        <c:minorTickMark val="none"/>
        <c:tickLblPos val="nextTo"/>
        <c:crossAx val="727591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'Ethnicity Breakdown'!$C$6:$C$107</c:f>
              <c:strCache>
                <c:ptCount val="102"/>
                <c:pt idx="0">
                  <c:v>WBRI</c:v>
                </c:pt>
                <c:pt idx="1">
                  <c:v>WCOR</c:v>
                </c:pt>
                <c:pt idx="2">
                  <c:v>WENG</c:v>
                </c:pt>
                <c:pt idx="3">
                  <c:v>WSCO</c:v>
                </c:pt>
                <c:pt idx="4">
                  <c:v>WWEL</c:v>
                </c:pt>
                <c:pt idx="5">
                  <c:v>WOWB</c:v>
                </c:pt>
                <c:pt idx="6">
                  <c:v>WIRI</c:v>
                </c:pt>
                <c:pt idx="7">
                  <c:v>WIRT</c:v>
                </c:pt>
                <c:pt idx="8">
                  <c:v>WOTH</c:v>
                </c:pt>
                <c:pt idx="9">
                  <c:v>WALB</c:v>
                </c:pt>
                <c:pt idx="10">
                  <c:v>WBOS</c:v>
                </c:pt>
                <c:pt idx="11">
                  <c:v>WCRO</c:v>
                </c:pt>
                <c:pt idx="12">
                  <c:v>WGRE</c:v>
                </c:pt>
                <c:pt idx="13">
                  <c:v>WGRK</c:v>
                </c:pt>
                <c:pt idx="14">
                  <c:v>WGRC</c:v>
                </c:pt>
                <c:pt idx="15">
                  <c:v>WITA</c:v>
                </c:pt>
                <c:pt idx="16">
                  <c:v>WKOS</c:v>
                </c:pt>
                <c:pt idx="17">
                  <c:v>WPOR</c:v>
                </c:pt>
                <c:pt idx="18">
                  <c:v>WSER</c:v>
                </c:pt>
                <c:pt idx="19">
                  <c:v>WTUR</c:v>
                </c:pt>
                <c:pt idx="20">
                  <c:v>WTUK</c:v>
                </c:pt>
                <c:pt idx="21">
                  <c:v>WTUC</c:v>
                </c:pt>
                <c:pt idx="22">
                  <c:v>WEUR</c:v>
                </c:pt>
                <c:pt idx="23">
                  <c:v>WEEU</c:v>
                </c:pt>
                <c:pt idx="24">
                  <c:v>WWEU</c:v>
                </c:pt>
                <c:pt idx="25">
                  <c:v>WOTW</c:v>
                </c:pt>
                <c:pt idx="26">
                  <c:v>WROM</c:v>
                </c:pt>
                <c:pt idx="27">
                  <c:v>WROG</c:v>
                </c:pt>
                <c:pt idx="28">
                  <c:v>WROR</c:v>
                </c:pt>
                <c:pt idx="29">
                  <c:v>WROO</c:v>
                </c:pt>
                <c:pt idx="30">
                  <c:v>MWBC</c:v>
                </c:pt>
                <c:pt idx="31">
                  <c:v>MWBA</c:v>
                </c:pt>
                <c:pt idx="32">
                  <c:v>MWAS</c:v>
                </c:pt>
                <c:pt idx="33">
                  <c:v>MWAP</c:v>
                </c:pt>
                <c:pt idx="34">
                  <c:v>MWAI</c:v>
                </c:pt>
                <c:pt idx="35">
                  <c:v>MWAO</c:v>
                </c:pt>
                <c:pt idx="36">
                  <c:v>MOTH</c:v>
                </c:pt>
                <c:pt idx="37">
                  <c:v>MAOE</c:v>
                </c:pt>
                <c:pt idx="38">
                  <c:v>MABL</c:v>
                </c:pt>
                <c:pt idx="39">
                  <c:v>MACH</c:v>
                </c:pt>
                <c:pt idx="40">
                  <c:v>MBOE</c:v>
                </c:pt>
                <c:pt idx="41">
                  <c:v>MBCH</c:v>
                </c:pt>
                <c:pt idx="42">
                  <c:v>MCOE</c:v>
                </c:pt>
                <c:pt idx="43">
                  <c:v>MWOE</c:v>
                </c:pt>
                <c:pt idx="44">
                  <c:v>MWCH</c:v>
                </c:pt>
                <c:pt idx="45">
                  <c:v>MOTM</c:v>
                </c:pt>
                <c:pt idx="46">
                  <c:v>AIND</c:v>
                </c:pt>
                <c:pt idx="47">
                  <c:v>APKN</c:v>
                </c:pt>
                <c:pt idx="48">
                  <c:v>AMPK</c:v>
                </c:pt>
                <c:pt idx="49">
                  <c:v>AKPA</c:v>
                </c:pt>
                <c:pt idx="50">
                  <c:v>AOPK</c:v>
                </c:pt>
                <c:pt idx="51">
                  <c:v>ABAN</c:v>
                </c:pt>
                <c:pt idx="52">
                  <c:v>AOTH</c:v>
                </c:pt>
                <c:pt idx="53">
                  <c:v>AAFR</c:v>
                </c:pt>
                <c:pt idx="54">
                  <c:v>AKAO</c:v>
                </c:pt>
                <c:pt idx="55">
                  <c:v>ANEP</c:v>
                </c:pt>
                <c:pt idx="56">
                  <c:v>ASNL</c:v>
                </c:pt>
                <c:pt idx="57">
                  <c:v>ASLT</c:v>
                </c:pt>
                <c:pt idx="58">
                  <c:v>ASRO</c:v>
                </c:pt>
                <c:pt idx="59">
                  <c:v>AOTA</c:v>
                </c:pt>
                <c:pt idx="60">
                  <c:v>BCRB</c:v>
                </c:pt>
                <c:pt idx="61">
                  <c:v>BAFR</c:v>
                </c:pt>
                <c:pt idx="62">
                  <c:v>BANN</c:v>
                </c:pt>
                <c:pt idx="63">
                  <c:v>BCON</c:v>
                </c:pt>
                <c:pt idx="64">
                  <c:v>BGHA</c:v>
                </c:pt>
                <c:pt idx="65">
                  <c:v>BNGN</c:v>
                </c:pt>
                <c:pt idx="66">
                  <c:v>BSLN</c:v>
                </c:pt>
                <c:pt idx="67">
                  <c:v>BSOM</c:v>
                </c:pt>
                <c:pt idx="68">
                  <c:v>BSUD</c:v>
                </c:pt>
                <c:pt idx="69">
                  <c:v>BAOF</c:v>
                </c:pt>
                <c:pt idx="70">
                  <c:v>BOTH</c:v>
                </c:pt>
                <c:pt idx="71">
                  <c:v>BEUR</c:v>
                </c:pt>
                <c:pt idx="72">
                  <c:v>BNAM</c:v>
                </c:pt>
                <c:pt idx="73">
                  <c:v>BOTB</c:v>
                </c:pt>
                <c:pt idx="74">
                  <c:v>CHNE</c:v>
                </c:pt>
                <c:pt idx="75">
                  <c:v>CHKC</c:v>
                </c:pt>
                <c:pt idx="76">
                  <c:v>CMAL</c:v>
                </c:pt>
                <c:pt idx="77">
                  <c:v>CSNG</c:v>
                </c:pt>
                <c:pt idx="78">
                  <c:v>CTWN</c:v>
                </c:pt>
                <c:pt idx="79">
                  <c:v>COCH</c:v>
                </c:pt>
                <c:pt idx="80">
                  <c:v>OOTH</c:v>
                </c:pt>
                <c:pt idx="81">
                  <c:v>OAFG</c:v>
                </c:pt>
                <c:pt idx="82">
                  <c:v>OARA</c:v>
                </c:pt>
                <c:pt idx="83">
                  <c:v>OEGY</c:v>
                </c:pt>
                <c:pt idx="84">
                  <c:v>OFIL</c:v>
                </c:pt>
                <c:pt idx="85">
                  <c:v>OIRN</c:v>
                </c:pt>
                <c:pt idx="86">
                  <c:v>OIRQ</c:v>
                </c:pt>
                <c:pt idx="87">
                  <c:v>OJPN</c:v>
                </c:pt>
                <c:pt idx="88">
                  <c:v>OKOR</c:v>
                </c:pt>
                <c:pt idx="89">
                  <c:v>OKRD</c:v>
                </c:pt>
                <c:pt idx="90">
                  <c:v>OLAM</c:v>
                </c:pt>
                <c:pt idx="91">
                  <c:v>OLEB</c:v>
                </c:pt>
                <c:pt idx="92">
                  <c:v>OLIB</c:v>
                </c:pt>
                <c:pt idx="93">
                  <c:v>OMAL</c:v>
                </c:pt>
                <c:pt idx="94">
                  <c:v>OMRC</c:v>
                </c:pt>
                <c:pt idx="95">
                  <c:v>OPOL</c:v>
                </c:pt>
                <c:pt idx="96">
                  <c:v>OTHA</c:v>
                </c:pt>
                <c:pt idx="97">
                  <c:v>OVIE</c:v>
                </c:pt>
                <c:pt idx="98">
                  <c:v>OYEM</c:v>
                </c:pt>
                <c:pt idx="99">
                  <c:v>OOEG</c:v>
                </c:pt>
                <c:pt idx="100">
                  <c:v>REFU</c:v>
                </c:pt>
                <c:pt idx="101">
                  <c:v>NOBT</c:v>
                </c:pt>
              </c:strCache>
            </c:strRef>
          </c:cat>
          <c:val>
            <c:numRef>
              <c:f>'Ethnicity Breakdown'!$H$6:$H$107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elete val="1"/>
          </c:dLbls>
          <c:cat>
            <c:strRef>
              <c:f>'Language Breakdown'!$C$6:$C$119</c:f>
              <c:strCache>
                <c:ptCount val="114"/>
                <c:pt idx="0">
                  <c:v>ACL</c:v>
                </c:pt>
                <c:pt idx="1">
                  <c:v>ADA</c:v>
                </c:pt>
                <c:pt idx="2">
                  <c:v>AFA</c:v>
                </c:pt>
                <c:pt idx="3">
                  <c:v>AFK</c:v>
                </c:pt>
                <c:pt idx="4">
                  <c:v>AKA</c:v>
                </c:pt>
                <c:pt idx="5">
                  <c:v>AKAF</c:v>
                </c:pt>
                <c:pt idx="6">
                  <c:v>AKAT</c:v>
                </c:pt>
                <c:pt idx="7">
                  <c:v>ALB</c:v>
                </c:pt>
                <c:pt idx="8">
                  <c:v>ALU</c:v>
                </c:pt>
                <c:pt idx="9">
                  <c:v>AMR</c:v>
                </c:pt>
                <c:pt idx="10">
                  <c:v>ARA</c:v>
                </c:pt>
                <c:pt idx="11">
                  <c:v>ARAA</c:v>
                </c:pt>
                <c:pt idx="12">
                  <c:v>ARAG</c:v>
                </c:pt>
                <c:pt idx="13">
                  <c:v>ARAI</c:v>
                </c:pt>
                <c:pt idx="14">
                  <c:v>ARAM</c:v>
                </c:pt>
                <c:pt idx="15">
                  <c:v>ARAS</c:v>
                </c:pt>
                <c:pt idx="16">
                  <c:v>ARAY</c:v>
                </c:pt>
                <c:pt idx="17">
                  <c:v>ARM</c:v>
                </c:pt>
                <c:pt idx="18">
                  <c:v>ASM</c:v>
                </c:pt>
                <c:pt idx="19">
                  <c:v>ASR</c:v>
                </c:pt>
                <c:pt idx="20">
                  <c:v>AYB</c:v>
                </c:pt>
                <c:pt idx="21">
                  <c:v>AYM</c:v>
                </c:pt>
                <c:pt idx="22">
                  <c:v>AZE</c:v>
                </c:pt>
                <c:pt idx="23">
                  <c:v>BAI</c:v>
                </c:pt>
                <c:pt idx="24">
                  <c:v>BAL</c:v>
                </c:pt>
                <c:pt idx="25">
                  <c:v>BEJ</c:v>
                </c:pt>
                <c:pt idx="26">
                  <c:v>BEL</c:v>
                </c:pt>
                <c:pt idx="27">
                  <c:v>BEM</c:v>
                </c:pt>
                <c:pt idx="28">
                  <c:v>BHO</c:v>
                </c:pt>
                <c:pt idx="29">
                  <c:v>BIK</c:v>
                </c:pt>
                <c:pt idx="30">
                  <c:v>BLT</c:v>
                </c:pt>
                <c:pt idx="31">
                  <c:v>BMA</c:v>
                </c:pt>
                <c:pt idx="32">
                  <c:v>BNG</c:v>
                </c:pt>
                <c:pt idx="33">
                  <c:v>BNGA</c:v>
                </c:pt>
                <c:pt idx="34">
                  <c:v>BNGC</c:v>
                </c:pt>
                <c:pt idx="35">
                  <c:v>BNGS</c:v>
                </c:pt>
                <c:pt idx="36">
                  <c:v>BSL</c:v>
                </c:pt>
                <c:pt idx="37">
                  <c:v>BSQ</c:v>
                </c:pt>
                <c:pt idx="38">
                  <c:v>BUL</c:v>
                </c:pt>
                <c:pt idx="39">
                  <c:v>CAM</c:v>
                </c:pt>
                <c:pt idx="40">
                  <c:v>CAT</c:v>
                </c:pt>
                <c:pt idx="41">
                  <c:v>CCE</c:v>
                </c:pt>
                <c:pt idx="42">
                  <c:v>CCF</c:v>
                </c:pt>
                <c:pt idx="43">
                  <c:v>CGA</c:v>
                </c:pt>
                <c:pt idx="44">
                  <c:v>CGR</c:v>
                </c:pt>
                <c:pt idx="45">
                  <c:v>CHE</c:v>
                </c:pt>
                <c:pt idx="46">
                  <c:v>CHI</c:v>
                </c:pt>
                <c:pt idx="47">
                  <c:v>CHIA</c:v>
                </c:pt>
                <c:pt idx="48">
                  <c:v>CHIC</c:v>
                </c:pt>
                <c:pt idx="49">
                  <c:v>CHIH</c:v>
                </c:pt>
                <c:pt idx="50">
                  <c:v>CHIK</c:v>
                </c:pt>
                <c:pt idx="51">
                  <c:v>CHIM</c:v>
                </c:pt>
                <c:pt idx="52">
                  <c:v>CKW</c:v>
                </c:pt>
                <c:pt idx="53">
                  <c:v>CRN</c:v>
                </c:pt>
                <c:pt idx="54">
                  <c:v>CTR</c:v>
                </c:pt>
                <c:pt idx="55">
                  <c:v>CWA</c:v>
                </c:pt>
                <c:pt idx="56">
                  <c:v>CYM</c:v>
                </c:pt>
                <c:pt idx="57">
                  <c:v>CZE</c:v>
                </c:pt>
                <c:pt idx="58">
                  <c:v>DAN</c:v>
                </c:pt>
                <c:pt idx="59">
                  <c:v>DGA</c:v>
                </c:pt>
                <c:pt idx="60">
                  <c:v>DGB</c:v>
                </c:pt>
                <c:pt idx="61">
                  <c:v>DIN</c:v>
                </c:pt>
                <c:pt idx="62">
                  <c:v>DUT</c:v>
                </c:pt>
                <c:pt idx="63">
                  <c:v>DZO</c:v>
                </c:pt>
                <c:pt idx="64">
                  <c:v>EBI</c:v>
                </c:pt>
                <c:pt idx="65">
                  <c:v>EDO</c:v>
                </c:pt>
                <c:pt idx="66">
                  <c:v>EFI</c:v>
                </c:pt>
                <c:pt idx="67">
                  <c:v>ENB</c:v>
                </c:pt>
                <c:pt idx="68">
                  <c:v>ENG</c:v>
                </c:pt>
                <c:pt idx="69">
                  <c:v>ESA</c:v>
                </c:pt>
                <c:pt idx="70">
                  <c:v>EST</c:v>
                </c:pt>
                <c:pt idx="71">
                  <c:v>EWE</c:v>
                </c:pt>
                <c:pt idx="72">
                  <c:v>EWO</c:v>
                </c:pt>
                <c:pt idx="73">
                  <c:v>FAN</c:v>
                </c:pt>
                <c:pt idx="74">
                  <c:v>FIJ</c:v>
                </c:pt>
                <c:pt idx="75">
                  <c:v>FIN</c:v>
                </c:pt>
                <c:pt idx="76">
                  <c:v>FON</c:v>
                </c:pt>
                <c:pt idx="77">
                  <c:v>FRN</c:v>
                </c:pt>
                <c:pt idx="78">
                  <c:v>FUL</c:v>
                </c:pt>
                <c:pt idx="79">
                  <c:v>GAA</c:v>
                </c:pt>
                <c:pt idx="80">
                  <c:v>GAE</c:v>
                </c:pt>
                <c:pt idx="81">
                  <c:v>GAL</c:v>
                </c:pt>
                <c:pt idx="82">
                  <c:v>GEO</c:v>
                </c:pt>
                <c:pt idx="83">
                  <c:v>GER</c:v>
                </c:pt>
                <c:pt idx="84">
                  <c:v>GGO</c:v>
                </c:pt>
                <c:pt idx="85">
                  <c:v>GKY</c:v>
                </c:pt>
                <c:pt idx="86">
                  <c:v>GLG</c:v>
                </c:pt>
                <c:pt idx="87">
                  <c:v>GRE</c:v>
                </c:pt>
                <c:pt idx="88">
                  <c:v>GREA</c:v>
                </c:pt>
                <c:pt idx="89">
                  <c:v>GREC</c:v>
                </c:pt>
                <c:pt idx="90">
                  <c:v>GRN</c:v>
                </c:pt>
                <c:pt idx="91">
                  <c:v>GUJ</c:v>
                </c:pt>
                <c:pt idx="92">
                  <c:v>GUN</c:v>
                </c:pt>
                <c:pt idx="93">
                  <c:v>GUR</c:v>
                </c:pt>
                <c:pt idx="94">
                  <c:v>HAU</c:v>
                </c:pt>
                <c:pt idx="95">
                  <c:v>HDK</c:v>
                </c:pt>
                <c:pt idx="96">
                  <c:v>HEB</c:v>
                </c:pt>
                <c:pt idx="97">
                  <c:v>HER</c:v>
                </c:pt>
                <c:pt idx="98">
                  <c:v>HGR</c:v>
                </c:pt>
                <c:pt idx="99">
                  <c:v>HIN</c:v>
                </c:pt>
                <c:pt idx="100">
                  <c:v>IBA</c:v>
                </c:pt>
                <c:pt idx="101">
                  <c:v>IDM</c:v>
                </c:pt>
                <c:pt idx="102">
                  <c:v>IGA</c:v>
                </c:pt>
                <c:pt idx="103">
                  <c:v>IGB</c:v>
                </c:pt>
                <c:pt idx="104">
                  <c:v>IJO</c:v>
                </c:pt>
                <c:pt idx="105">
                  <c:v>ILO</c:v>
                </c:pt>
                <c:pt idx="106">
                  <c:v>ISK</c:v>
                </c:pt>
                <c:pt idx="107">
                  <c:v>ISL</c:v>
                </c:pt>
                <c:pt idx="108">
                  <c:v>ITA</c:v>
                </c:pt>
                <c:pt idx="109">
                  <c:v>JAV</c:v>
                </c:pt>
                <c:pt idx="110">
                  <c:v>JIN</c:v>
                </c:pt>
                <c:pt idx="111">
                  <c:v>JPN</c:v>
                </c:pt>
                <c:pt idx="112">
                  <c:v>KAM</c:v>
                </c:pt>
                <c:pt idx="113">
                  <c:v>KAN</c:v>
                </c:pt>
              </c:strCache>
            </c:strRef>
          </c:cat>
          <c:val>
            <c:numRef>
              <c:f>'Language Breakdown'!$E$6:$E$119</c:f>
              <c:numCache>
                <c:formatCode>General</c:formatCod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'Language Breakdown'!$C$6:$C$119</c:f>
              <c:strCache>
                <c:ptCount val="114"/>
                <c:pt idx="0">
                  <c:v>ACL</c:v>
                </c:pt>
                <c:pt idx="1">
                  <c:v>ADA</c:v>
                </c:pt>
                <c:pt idx="2">
                  <c:v>AFA</c:v>
                </c:pt>
                <c:pt idx="3">
                  <c:v>AFK</c:v>
                </c:pt>
                <c:pt idx="4">
                  <c:v>AKA</c:v>
                </c:pt>
                <c:pt idx="5">
                  <c:v>AKAF</c:v>
                </c:pt>
                <c:pt idx="6">
                  <c:v>AKAT</c:v>
                </c:pt>
                <c:pt idx="7">
                  <c:v>ALB</c:v>
                </c:pt>
                <c:pt idx="8">
                  <c:v>ALU</c:v>
                </c:pt>
                <c:pt idx="9">
                  <c:v>AMR</c:v>
                </c:pt>
                <c:pt idx="10">
                  <c:v>ARA</c:v>
                </c:pt>
                <c:pt idx="11">
                  <c:v>ARAA</c:v>
                </c:pt>
                <c:pt idx="12">
                  <c:v>ARAG</c:v>
                </c:pt>
                <c:pt idx="13">
                  <c:v>ARAI</c:v>
                </c:pt>
                <c:pt idx="14">
                  <c:v>ARAM</c:v>
                </c:pt>
                <c:pt idx="15">
                  <c:v>ARAS</c:v>
                </c:pt>
                <c:pt idx="16">
                  <c:v>ARAY</c:v>
                </c:pt>
                <c:pt idx="17">
                  <c:v>ARM</c:v>
                </c:pt>
                <c:pt idx="18">
                  <c:v>ASM</c:v>
                </c:pt>
                <c:pt idx="19">
                  <c:v>ASR</c:v>
                </c:pt>
                <c:pt idx="20">
                  <c:v>AYB</c:v>
                </c:pt>
                <c:pt idx="21">
                  <c:v>AYM</c:v>
                </c:pt>
                <c:pt idx="22">
                  <c:v>AZE</c:v>
                </c:pt>
                <c:pt idx="23">
                  <c:v>BAI</c:v>
                </c:pt>
                <c:pt idx="24">
                  <c:v>BAL</c:v>
                </c:pt>
                <c:pt idx="25">
                  <c:v>BEJ</c:v>
                </c:pt>
                <c:pt idx="26">
                  <c:v>BEL</c:v>
                </c:pt>
                <c:pt idx="27">
                  <c:v>BEM</c:v>
                </c:pt>
                <c:pt idx="28">
                  <c:v>BHO</c:v>
                </c:pt>
                <c:pt idx="29">
                  <c:v>BIK</c:v>
                </c:pt>
                <c:pt idx="30">
                  <c:v>BLT</c:v>
                </c:pt>
                <c:pt idx="31">
                  <c:v>BMA</c:v>
                </c:pt>
                <c:pt idx="32">
                  <c:v>BNG</c:v>
                </c:pt>
                <c:pt idx="33">
                  <c:v>BNGA</c:v>
                </c:pt>
                <c:pt idx="34">
                  <c:v>BNGC</c:v>
                </c:pt>
                <c:pt idx="35">
                  <c:v>BNGS</c:v>
                </c:pt>
                <c:pt idx="36">
                  <c:v>BSL</c:v>
                </c:pt>
                <c:pt idx="37">
                  <c:v>BSQ</c:v>
                </c:pt>
                <c:pt idx="38">
                  <c:v>BUL</c:v>
                </c:pt>
                <c:pt idx="39">
                  <c:v>CAM</c:v>
                </c:pt>
                <c:pt idx="40">
                  <c:v>CAT</c:v>
                </c:pt>
                <c:pt idx="41">
                  <c:v>CCE</c:v>
                </c:pt>
                <c:pt idx="42">
                  <c:v>CCF</c:v>
                </c:pt>
                <c:pt idx="43">
                  <c:v>CGA</c:v>
                </c:pt>
                <c:pt idx="44">
                  <c:v>CGR</c:v>
                </c:pt>
                <c:pt idx="45">
                  <c:v>CHE</c:v>
                </c:pt>
                <c:pt idx="46">
                  <c:v>CHI</c:v>
                </c:pt>
                <c:pt idx="47">
                  <c:v>CHIA</c:v>
                </c:pt>
                <c:pt idx="48">
                  <c:v>CHIC</c:v>
                </c:pt>
                <c:pt idx="49">
                  <c:v>CHIH</c:v>
                </c:pt>
                <c:pt idx="50">
                  <c:v>CHIK</c:v>
                </c:pt>
                <c:pt idx="51">
                  <c:v>CHIM</c:v>
                </c:pt>
                <c:pt idx="52">
                  <c:v>CKW</c:v>
                </c:pt>
                <c:pt idx="53">
                  <c:v>CRN</c:v>
                </c:pt>
                <c:pt idx="54">
                  <c:v>CTR</c:v>
                </c:pt>
                <c:pt idx="55">
                  <c:v>CWA</c:v>
                </c:pt>
                <c:pt idx="56">
                  <c:v>CYM</c:v>
                </c:pt>
                <c:pt idx="57">
                  <c:v>CZE</c:v>
                </c:pt>
                <c:pt idx="58">
                  <c:v>DAN</c:v>
                </c:pt>
                <c:pt idx="59">
                  <c:v>DGA</c:v>
                </c:pt>
                <c:pt idx="60">
                  <c:v>DGB</c:v>
                </c:pt>
                <c:pt idx="61">
                  <c:v>DIN</c:v>
                </c:pt>
                <c:pt idx="62">
                  <c:v>DUT</c:v>
                </c:pt>
                <c:pt idx="63">
                  <c:v>DZO</c:v>
                </c:pt>
                <c:pt idx="64">
                  <c:v>EBI</c:v>
                </c:pt>
                <c:pt idx="65">
                  <c:v>EDO</c:v>
                </c:pt>
                <c:pt idx="66">
                  <c:v>EFI</c:v>
                </c:pt>
                <c:pt idx="67">
                  <c:v>ENB</c:v>
                </c:pt>
                <c:pt idx="68">
                  <c:v>ENG</c:v>
                </c:pt>
                <c:pt idx="69">
                  <c:v>ESA</c:v>
                </c:pt>
                <c:pt idx="70">
                  <c:v>EST</c:v>
                </c:pt>
                <c:pt idx="71">
                  <c:v>EWE</c:v>
                </c:pt>
                <c:pt idx="72">
                  <c:v>EWO</c:v>
                </c:pt>
                <c:pt idx="73">
                  <c:v>FAN</c:v>
                </c:pt>
                <c:pt idx="74">
                  <c:v>FIJ</c:v>
                </c:pt>
                <c:pt idx="75">
                  <c:v>FIN</c:v>
                </c:pt>
                <c:pt idx="76">
                  <c:v>FON</c:v>
                </c:pt>
                <c:pt idx="77">
                  <c:v>FRN</c:v>
                </c:pt>
                <c:pt idx="78">
                  <c:v>FUL</c:v>
                </c:pt>
                <c:pt idx="79">
                  <c:v>GAA</c:v>
                </c:pt>
                <c:pt idx="80">
                  <c:v>GAE</c:v>
                </c:pt>
                <c:pt idx="81">
                  <c:v>GAL</c:v>
                </c:pt>
                <c:pt idx="82">
                  <c:v>GEO</c:v>
                </c:pt>
                <c:pt idx="83">
                  <c:v>GER</c:v>
                </c:pt>
                <c:pt idx="84">
                  <c:v>GGO</c:v>
                </c:pt>
                <c:pt idx="85">
                  <c:v>GKY</c:v>
                </c:pt>
                <c:pt idx="86">
                  <c:v>GLG</c:v>
                </c:pt>
                <c:pt idx="87">
                  <c:v>GRE</c:v>
                </c:pt>
                <c:pt idx="88">
                  <c:v>GREA</c:v>
                </c:pt>
                <c:pt idx="89">
                  <c:v>GREC</c:v>
                </c:pt>
                <c:pt idx="90">
                  <c:v>GRN</c:v>
                </c:pt>
                <c:pt idx="91">
                  <c:v>GUJ</c:v>
                </c:pt>
                <c:pt idx="92">
                  <c:v>GUN</c:v>
                </c:pt>
                <c:pt idx="93">
                  <c:v>GUR</c:v>
                </c:pt>
                <c:pt idx="94">
                  <c:v>HAU</c:v>
                </c:pt>
                <c:pt idx="95">
                  <c:v>HDK</c:v>
                </c:pt>
                <c:pt idx="96">
                  <c:v>HEB</c:v>
                </c:pt>
                <c:pt idx="97">
                  <c:v>HER</c:v>
                </c:pt>
                <c:pt idx="98">
                  <c:v>HGR</c:v>
                </c:pt>
                <c:pt idx="99">
                  <c:v>HIN</c:v>
                </c:pt>
                <c:pt idx="100">
                  <c:v>IBA</c:v>
                </c:pt>
                <c:pt idx="101">
                  <c:v>IDM</c:v>
                </c:pt>
                <c:pt idx="102">
                  <c:v>IGA</c:v>
                </c:pt>
                <c:pt idx="103">
                  <c:v>IGB</c:v>
                </c:pt>
                <c:pt idx="104">
                  <c:v>IJO</c:v>
                </c:pt>
                <c:pt idx="105">
                  <c:v>ILO</c:v>
                </c:pt>
                <c:pt idx="106">
                  <c:v>ISK</c:v>
                </c:pt>
                <c:pt idx="107">
                  <c:v>ISL</c:v>
                </c:pt>
                <c:pt idx="108">
                  <c:v>ITA</c:v>
                </c:pt>
                <c:pt idx="109">
                  <c:v>JAV</c:v>
                </c:pt>
                <c:pt idx="110">
                  <c:v>JIN</c:v>
                </c:pt>
                <c:pt idx="111">
                  <c:v>JPN</c:v>
                </c:pt>
                <c:pt idx="112">
                  <c:v>KAM</c:v>
                </c:pt>
                <c:pt idx="113">
                  <c:v>KAN</c:v>
                </c:pt>
              </c:strCache>
            </c:strRef>
          </c:cat>
          <c:val>
            <c:numRef>
              <c:f>'Language Breakdown'!$E$6:$E$119</c:f>
              <c:numCache>
                <c:formatCode>General</c:formatCod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0838144"/>
        <c:axId val="70836608"/>
      </c:barChart>
      <c:valAx>
        <c:axId val="708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838144"/>
        <c:crosses val="autoZero"/>
        <c:crossBetween val="between"/>
      </c:valAx>
      <c:catAx>
        <c:axId val="70838144"/>
        <c:scaling>
          <c:orientation val="minMax"/>
        </c:scaling>
        <c:delete val="0"/>
        <c:axPos val="l"/>
        <c:majorTickMark val="out"/>
        <c:minorTickMark val="none"/>
        <c:tickLblPos val="nextTo"/>
        <c:crossAx val="70836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Language Breakdown'!A1"/><Relationship Id="rId1" Type="http://schemas.openxmlformats.org/officeDocument/2006/relationships/hyperlink" Target="#'Ethnicity Breakdown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95251</xdr:rowOff>
    </xdr:from>
    <xdr:to>
      <xdr:col>5</xdr:col>
      <xdr:colOff>11906</xdr:colOff>
      <xdr:row>34</xdr:row>
      <xdr:rowOff>1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90500" y="5976939"/>
          <a:ext cx="1857375" cy="976312"/>
        </a:xfrm>
        <a:prstGeom prst="rect">
          <a:avLst/>
        </a:prstGeom>
        <a:solidFill>
          <a:schemeClr val="bg1">
            <a:lumMod val="85000"/>
          </a:schemeClr>
        </a:solidFill>
        <a:ln w="6350" cap="flat">
          <a:solidFill>
            <a:schemeClr val="tx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216000" tIns="216000" rIns="216000" bIns="216000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entury Gothic" panose="020B0502020202020204" pitchFamily="34" charset="0"/>
              <a:ea typeface="Calibri"/>
              <a:cs typeface="Calibri"/>
              <a:sym typeface="Calibri"/>
            </a:rPr>
            <a:t>Click Here to go to Ethnicity Breakdown by Extended DfE  Code</a:t>
          </a:r>
        </a:p>
      </xdr:txBody>
    </xdr:sp>
    <xdr:clientData/>
  </xdr:twoCellAnchor>
  <xdr:twoCellAnchor>
    <xdr:from>
      <xdr:col>21</xdr:col>
      <xdr:colOff>11907</xdr:colOff>
      <xdr:row>29</xdr:row>
      <xdr:rowOff>95250</xdr:rowOff>
    </xdr:from>
    <xdr:to>
      <xdr:col>24</xdr:col>
      <xdr:colOff>1</xdr:colOff>
      <xdr:row>33</xdr:row>
      <xdr:rowOff>214311</xdr:rowOff>
    </xdr:to>
    <xdr:sp macro="" textlink="">
      <xdr:nvSpPr>
        <xdr:cNvPr id="13" name="Rectangle 12">
          <a:hlinkClick xmlns:r="http://schemas.openxmlformats.org/officeDocument/2006/relationships" r:id="rId2"/>
        </xdr:cNvPr>
        <xdr:cNvSpPr/>
      </xdr:nvSpPr>
      <xdr:spPr>
        <a:xfrm>
          <a:off x="7834313" y="5976938"/>
          <a:ext cx="2297907" cy="976311"/>
        </a:xfrm>
        <a:prstGeom prst="rect">
          <a:avLst/>
        </a:prstGeom>
        <a:solidFill>
          <a:schemeClr val="bg1">
            <a:lumMod val="85000"/>
          </a:schemeClr>
        </a:solidFill>
        <a:ln w="6350" cap="flat">
          <a:solidFill>
            <a:schemeClr val="tx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216000" tIns="216000" rIns="216000" bIns="216000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entury Gothic" panose="020B0502020202020204" pitchFamily="34" charset="0"/>
              <a:ea typeface="Calibri"/>
              <a:cs typeface="Calibri"/>
              <a:sym typeface="Calibri"/>
            </a:rPr>
            <a:t>*Click Here to go to Full List of First Language by DfE Code</a:t>
          </a:r>
        </a:p>
      </xdr:txBody>
    </xdr:sp>
    <xdr:clientData/>
  </xdr:twoCellAnchor>
  <xdr:twoCellAnchor>
    <xdr:from>
      <xdr:col>24</xdr:col>
      <xdr:colOff>85252</xdr:colOff>
      <xdr:row>1</xdr:row>
      <xdr:rowOff>47627</xdr:rowOff>
    </xdr:from>
    <xdr:to>
      <xdr:col>27</xdr:col>
      <xdr:colOff>869155</xdr:colOff>
      <xdr:row>3</xdr:row>
      <xdr:rowOff>107156</xdr:rowOff>
    </xdr:to>
    <xdr:grpSp>
      <xdr:nvGrpSpPr>
        <xdr:cNvPr id="6" name="Group 5"/>
        <xdr:cNvGrpSpPr/>
      </xdr:nvGrpSpPr>
      <xdr:grpSpPr>
        <a:xfrm>
          <a:off x="10205565" y="154783"/>
          <a:ext cx="2510309" cy="392904"/>
          <a:chOff x="9227340" y="297657"/>
          <a:chExt cx="2786680" cy="436161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22775" y="297657"/>
            <a:ext cx="1191245" cy="40713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2615" b="1"/>
          <a:stretch/>
        </xdr:blipFill>
        <xdr:spPr>
          <a:xfrm>
            <a:off x="9227340" y="321469"/>
            <a:ext cx="1476376" cy="412349"/>
          </a:xfrm>
          <a:prstGeom prst="rect">
            <a:avLst/>
          </a:prstGeom>
        </xdr:spPr>
      </xdr:pic>
    </xdr:grpSp>
    <xdr:clientData/>
  </xdr:twoCellAnchor>
  <xdr:oneCellAnchor>
    <xdr:from>
      <xdr:col>24</xdr:col>
      <xdr:colOff>47625</xdr:colOff>
      <xdr:row>3</xdr:row>
      <xdr:rowOff>36804</xdr:rowOff>
    </xdr:from>
    <xdr:ext cx="2655093" cy="571949"/>
    <xdr:sp macro="" textlink="">
      <xdr:nvSpPr>
        <xdr:cNvPr id="4" name="TextBox 3"/>
        <xdr:cNvSpPr txBox="1"/>
      </xdr:nvSpPr>
      <xdr:spPr>
        <a:xfrm>
          <a:off x="10167938" y="477335"/>
          <a:ext cx="2655093" cy="571949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2000" b="1" i="0" u="none" strike="noStrike" cap="none" spc="0" normalizeH="0" baseline="0">
              <a:ln>
                <a:noFill/>
              </a:ln>
              <a:solidFill>
                <a:schemeClr val="accent1"/>
              </a:solidFill>
              <a:effectLst/>
              <a:uFillTx/>
              <a:latin typeface="Century Gothic" panose="020B0502020202020204" pitchFamily="34" charset="0"/>
              <a:ea typeface="Calibri"/>
              <a:cs typeface="Calibri"/>
              <a:sym typeface="Calibri"/>
            </a:rPr>
            <a:t>EAL Data Dashboard</a:t>
          </a:r>
        </a:p>
        <a:p>
          <a:pPr marL="0" marR="0" indent="0" algn="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05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entury Gothic" panose="020B0502020202020204" pitchFamily="34" charset="0"/>
              <a:ea typeface="Calibri"/>
              <a:cs typeface="Calibri"/>
              <a:sym typeface="Calibri"/>
            </a:rPr>
            <a:t>Version 2.1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595310</xdr:colOff>
      <xdr:row>2</xdr:row>
      <xdr:rowOff>35722</xdr:rowOff>
    </xdr:from>
    <xdr:to>
      <xdr:col>20</xdr:col>
      <xdr:colOff>83955</xdr:colOff>
      <xdr:row>4</xdr:row>
      <xdr:rowOff>95253</xdr:rowOff>
    </xdr:to>
    <xdr:grpSp>
      <xdr:nvGrpSpPr>
        <xdr:cNvPr id="15" name="Group 14"/>
        <xdr:cNvGrpSpPr/>
      </xdr:nvGrpSpPr>
      <xdr:grpSpPr>
        <a:xfrm>
          <a:off x="11263310" y="239829"/>
          <a:ext cx="2482216" cy="386103"/>
          <a:chOff x="9322588" y="297657"/>
          <a:chExt cx="2691432" cy="436161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22775" y="297657"/>
            <a:ext cx="1191245" cy="407139"/>
          </a:xfrm>
          <a:prstGeom prst="rect">
            <a:avLst/>
          </a:prstGeom>
        </xdr:spPr>
      </xdr:pic>
      <xdr:pic>
        <xdr:nvPicPr>
          <xdr:cNvPr id="14" name="Picture 1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2615" b="1"/>
          <a:stretch/>
        </xdr:blipFill>
        <xdr:spPr>
          <a:xfrm>
            <a:off x="9322588" y="321469"/>
            <a:ext cx="1476376" cy="41234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702468</xdr:colOff>
      <xdr:row>13</xdr:row>
      <xdr:rowOff>166687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166675</xdr:colOff>
      <xdr:row>2</xdr:row>
      <xdr:rowOff>11120</xdr:rowOff>
    </xdr:from>
    <xdr:ext cx="2655093" cy="406841"/>
    <xdr:sp macro="" textlink="">
      <xdr:nvSpPr>
        <xdr:cNvPr id="18" name="TextBox 17"/>
        <xdr:cNvSpPr txBox="1"/>
      </xdr:nvSpPr>
      <xdr:spPr>
        <a:xfrm>
          <a:off x="8477238" y="213526"/>
          <a:ext cx="2655093" cy="40684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2000" b="1" i="0" u="none" strike="noStrike" cap="none" spc="0" normalizeH="0" baseline="0">
              <a:ln>
                <a:noFill/>
              </a:ln>
              <a:solidFill>
                <a:schemeClr val="accent1"/>
              </a:solidFill>
              <a:effectLst/>
              <a:uFillTx/>
              <a:latin typeface="Century Gothic" panose="020B0502020202020204" pitchFamily="34" charset="0"/>
              <a:ea typeface="Calibri"/>
              <a:cs typeface="Calibri"/>
              <a:sym typeface="Calibri"/>
            </a:rPr>
            <a:t>EAL Data Dashboard</a:t>
          </a:r>
        </a:p>
      </xdr:txBody>
    </xdr:sp>
    <xdr:clientData/>
  </xdr:oneCellAnchor>
  <xdr:twoCellAnchor>
    <xdr:from>
      <xdr:col>1</xdr:col>
      <xdr:colOff>107155</xdr:colOff>
      <xdr:row>14</xdr:row>
      <xdr:rowOff>11907</xdr:rowOff>
    </xdr:from>
    <xdr:to>
      <xdr:col>7</xdr:col>
      <xdr:colOff>59531</xdr:colOff>
      <xdr:row>34</xdr:row>
      <xdr:rowOff>8334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47625</xdr:colOff>
      <xdr:row>3</xdr:row>
      <xdr:rowOff>1</xdr:rowOff>
    </xdr:from>
    <xdr:to>
      <xdr:col>13</xdr:col>
      <xdr:colOff>119061</xdr:colOff>
      <xdr:row>13</xdr:row>
      <xdr:rowOff>166688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142875</xdr:colOff>
      <xdr:row>14</xdr:row>
      <xdr:rowOff>11905</xdr:rowOff>
    </xdr:from>
    <xdr:to>
      <xdr:col>13</xdr:col>
      <xdr:colOff>500062</xdr:colOff>
      <xdr:row>34</xdr:row>
      <xdr:rowOff>11906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202405</xdr:colOff>
      <xdr:row>4</xdr:row>
      <xdr:rowOff>130968</xdr:rowOff>
    </xdr:from>
    <xdr:to>
      <xdr:col>20</xdr:col>
      <xdr:colOff>23813</xdr:colOff>
      <xdr:row>13</xdr:row>
      <xdr:rowOff>166686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590210</xdr:colOff>
      <xdr:row>14</xdr:row>
      <xdr:rowOff>27214</xdr:rowOff>
    </xdr:from>
    <xdr:to>
      <xdr:col>20</xdr:col>
      <xdr:colOff>11906</xdr:colOff>
      <xdr:row>34</xdr:row>
      <xdr:rowOff>22112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31750</xdr:colOff>
      <xdr:row>3</xdr:row>
      <xdr:rowOff>63499</xdr:rowOff>
    </xdr:from>
    <xdr:to>
      <xdr:col>17</xdr:col>
      <xdr:colOff>42334</xdr:colOff>
      <xdr:row>26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10585</xdr:colOff>
      <xdr:row>4</xdr:row>
      <xdr:rowOff>10583</xdr:rowOff>
    </xdr:from>
    <xdr:to>
      <xdr:col>15</xdr:col>
      <xdr:colOff>508000</xdr:colOff>
      <xdr:row>24</xdr:row>
      <xdr:rowOff>42333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21167</xdr:colOff>
      <xdr:row>24</xdr:row>
      <xdr:rowOff>158749</xdr:rowOff>
    </xdr:from>
    <xdr:to>
      <xdr:col>15</xdr:col>
      <xdr:colOff>518582</xdr:colOff>
      <xdr:row>87</xdr:row>
      <xdr:rowOff>105833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C109"/>
  <sheetViews>
    <sheetView tabSelected="1" zoomScale="80" zoomScaleNormal="80" workbookViewId="0">
      <selection activeCell="E3" sqref="E3"/>
    </sheetView>
  </sheetViews>
  <sheetFormatPr defaultColWidth="8.85546875" defaultRowHeight="16.5" customHeight="1" x14ac:dyDescent="0.25"/>
  <cols>
    <col min="1" max="1" width="1.140625" style="119" customWidth="1"/>
    <col min="2" max="2" width="1.7109375" style="119" customWidth="1"/>
    <col min="3" max="3" width="11.140625" style="122" customWidth="1"/>
    <col min="4" max="4" width="7.42578125" style="122" customWidth="1"/>
    <col min="5" max="5" width="9.140625" style="122" customWidth="1"/>
    <col min="6" max="6" width="1.28515625" style="122" customWidth="1"/>
    <col min="7" max="7" width="11.85546875" style="122" customWidth="1"/>
    <col min="8" max="8" width="7.85546875" style="122" customWidth="1"/>
    <col min="9" max="9" width="6.42578125" style="122" customWidth="1"/>
    <col min="10" max="10" width="7.85546875" style="122" customWidth="1"/>
    <col min="11" max="11" width="1.28515625" style="122" customWidth="1"/>
    <col min="12" max="12" width="6.5703125" style="122" customWidth="1"/>
    <col min="13" max="13" width="1.140625" style="122" customWidth="1"/>
    <col min="14" max="18" width="6.5703125" style="122" customWidth="1"/>
    <col min="19" max="19" width="1.5703125" style="122" customWidth="1"/>
    <col min="20" max="20" width="6.5703125" style="122" customWidth="1"/>
    <col min="21" max="21" width="1.28515625" style="122" customWidth="1"/>
    <col min="22" max="22" width="13.140625" style="122" customWidth="1"/>
    <col min="23" max="23" width="9.140625" style="122" customWidth="1"/>
    <col min="24" max="24" width="12.28515625" style="122" customWidth="1"/>
    <col min="25" max="25" width="1.5703125" style="122" customWidth="1"/>
    <col min="26" max="26" width="16.42578125" style="122" customWidth="1"/>
    <col min="27" max="27" width="7.85546875" style="122" customWidth="1"/>
    <col min="28" max="28" width="13.42578125" style="122" customWidth="1"/>
    <col min="29" max="29" width="1.7109375" style="122" customWidth="1"/>
    <col min="30" max="34" width="9.140625" style="122" customWidth="1"/>
    <col min="35" max="35" width="33.28515625" style="122" customWidth="1"/>
    <col min="36" max="36" width="9.140625" style="122" customWidth="1"/>
    <col min="37" max="263" width="8.85546875" style="122" customWidth="1"/>
    <col min="264" max="16384" width="8.85546875" style="119"/>
  </cols>
  <sheetData>
    <row r="1" spans="2:263" ht="8.2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4"/>
      <c r="AE1" s="2"/>
      <c r="AF1" s="2"/>
      <c r="AG1" s="2"/>
      <c r="AH1" s="2"/>
      <c r="AI1" s="2"/>
      <c r="AJ1" s="14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  <c r="IW1" s="119"/>
      <c r="IX1" s="119"/>
      <c r="IY1" s="119"/>
      <c r="IZ1" s="119"/>
      <c r="JA1" s="119"/>
      <c r="JB1" s="119"/>
      <c r="JC1" s="119"/>
    </row>
    <row r="2" spans="2:263" ht="9.9499999999999993" customHeight="1" thickTop="1" x14ac:dyDescent="0.25">
      <c r="B2" s="120"/>
      <c r="C2" s="7"/>
      <c r="D2" s="7"/>
      <c r="E2" s="7"/>
      <c r="F2" s="8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0"/>
      <c r="AD2" s="14"/>
      <c r="AE2" s="14"/>
      <c r="AF2" s="14"/>
      <c r="AG2" s="14"/>
      <c r="AH2" s="14"/>
      <c r="AI2" s="14"/>
      <c r="AJ2" s="14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  <c r="IX2" s="119"/>
      <c r="IY2" s="119"/>
      <c r="IZ2" s="119"/>
      <c r="JA2" s="119"/>
      <c r="JB2" s="119"/>
      <c r="JC2" s="119"/>
    </row>
    <row r="3" spans="2:263" ht="16.5" customHeight="1" x14ac:dyDescent="0.25">
      <c r="B3" s="121"/>
      <c r="C3" s="177" t="s">
        <v>0</v>
      </c>
      <c r="D3" s="177"/>
      <c r="E3" s="135"/>
      <c r="F3" s="12"/>
      <c r="G3" s="100" t="s">
        <v>1</v>
      </c>
      <c r="H3" s="162" t="s">
        <v>2</v>
      </c>
      <c r="I3" s="163"/>
      <c r="J3" s="85" t="s">
        <v>6</v>
      </c>
      <c r="K3" s="104"/>
      <c r="L3" s="170" t="s">
        <v>254</v>
      </c>
      <c r="M3" s="170"/>
      <c r="N3" s="170"/>
      <c r="O3" s="162" t="s">
        <v>2</v>
      </c>
      <c r="P3" s="162"/>
      <c r="Q3" s="162" t="s">
        <v>3</v>
      </c>
      <c r="R3" s="162"/>
      <c r="T3" s="185" t="s">
        <v>252</v>
      </c>
      <c r="U3" s="185"/>
      <c r="V3" s="185"/>
      <c r="W3" s="86" t="s">
        <v>2</v>
      </c>
      <c r="X3" s="96" t="s">
        <v>275</v>
      </c>
      <c r="Z3" s="108"/>
      <c r="AB3" s="108"/>
      <c r="AC3" s="15"/>
      <c r="AD3" s="14"/>
      <c r="AE3" s="118"/>
      <c r="AF3" s="118"/>
      <c r="AG3" s="14"/>
      <c r="AH3" s="14"/>
      <c r="AI3" s="14"/>
      <c r="AJ3" s="14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  <c r="IW3" s="119"/>
      <c r="IX3" s="119"/>
      <c r="IY3" s="119"/>
      <c r="IZ3" s="119"/>
      <c r="JA3" s="119"/>
      <c r="JB3" s="119"/>
      <c r="JC3" s="119"/>
    </row>
    <row r="4" spans="2:263" ht="16.5" customHeight="1" x14ac:dyDescent="0.25">
      <c r="B4" s="121"/>
      <c r="C4" s="177" t="s">
        <v>255</v>
      </c>
      <c r="D4" s="177"/>
      <c r="E4" s="105">
        <f>COUNTIF('Whole School EAL'!H:H, "Yes") +COUNTIF('Whole School EAL'!H:H, "Y")</f>
        <v>0</v>
      </c>
      <c r="F4" s="12"/>
      <c r="G4" s="87" t="s">
        <v>4</v>
      </c>
      <c r="H4" s="173">
        <f>COUNTIF('Whole School EAL'!D:D,"Male")+ COUNTIF('Whole School EAL'!D:D,"M")</f>
        <v>0</v>
      </c>
      <c r="I4" s="174"/>
      <c r="J4" s="26" t="e">
        <f>H4/E4</f>
        <v>#DIV/0!</v>
      </c>
      <c r="K4" s="22"/>
      <c r="L4" s="170" t="s">
        <v>259</v>
      </c>
      <c r="M4" s="170"/>
      <c r="N4" s="170"/>
      <c r="O4" s="163">
        <f>COUNTIF('Whole School EAL'!K:K,"K")</f>
        <v>0</v>
      </c>
      <c r="P4" s="163"/>
      <c r="Q4" s="172" t="e">
        <f>O4/E4</f>
        <v>#DIV/0!</v>
      </c>
      <c r="R4" s="172"/>
      <c r="T4" s="163" t="s">
        <v>257</v>
      </c>
      <c r="U4" s="163"/>
      <c r="V4" s="163"/>
      <c r="W4" s="136">
        <f>COUNTIF('Whole School EAL'!M:M,"Y") +COUNTIF('Whole School EAL'!M:M,"Yes") +COUNTIF('Whole School EAL'!M:M,"T") +COUNTIF('Whole School EAL'!M:M,"TRUE")</f>
        <v>0</v>
      </c>
      <c r="X4" s="124" t="e">
        <f>W4/E4</f>
        <v>#DIV/0!</v>
      </c>
      <c r="Y4" s="125"/>
      <c r="Z4" s="189"/>
      <c r="AA4" s="189"/>
      <c r="AB4" s="189"/>
      <c r="AC4" s="16"/>
      <c r="AD4" s="14"/>
      <c r="AE4" s="118"/>
      <c r="AF4" s="118"/>
      <c r="AG4" s="14"/>
      <c r="AH4" s="14"/>
      <c r="AI4" s="14"/>
      <c r="AJ4" s="14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  <c r="IW4" s="119"/>
      <c r="IX4" s="119"/>
      <c r="IY4" s="119"/>
      <c r="IZ4" s="119"/>
      <c r="JA4" s="119"/>
      <c r="JB4" s="119"/>
      <c r="JC4" s="119"/>
    </row>
    <row r="5" spans="2:263" ht="18.75" customHeight="1" x14ac:dyDescent="0.25">
      <c r="B5" s="121"/>
      <c r="C5" s="177" t="s">
        <v>256</v>
      </c>
      <c r="D5" s="177"/>
      <c r="E5" s="139" t="e">
        <f>E4/E3</f>
        <v>#DIV/0!</v>
      </c>
      <c r="F5" s="12"/>
      <c r="G5" s="87" t="s">
        <v>5</v>
      </c>
      <c r="H5" s="173">
        <f>COUNTIF('Whole School EAL'!D:D,"Female") + COUNTIF('Whole School EAL'!D:D,"F")</f>
        <v>0</v>
      </c>
      <c r="I5" s="174"/>
      <c r="J5" s="26" t="e">
        <f>H5/E4</f>
        <v>#DIV/0!</v>
      </c>
      <c r="K5" s="22"/>
      <c r="L5" s="170" t="s">
        <v>258</v>
      </c>
      <c r="M5" s="170"/>
      <c r="N5" s="170"/>
      <c r="O5" s="164">
        <f>COUNTIF('Whole School EAL'!K:K,"S") +COUNTIF('Whole School EAL'!K:K,"E")</f>
        <v>0</v>
      </c>
      <c r="P5" s="164"/>
      <c r="Q5" s="172" t="e">
        <f>O5/E4</f>
        <v>#DIV/0!</v>
      </c>
      <c r="R5" s="172"/>
      <c r="T5" s="163" t="s">
        <v>43</v>
      </c>
      <c r="U5" s="163"/>
      <c r="V5" s="163"/>
      <c r="W5" s="136">
        <f>COUNTIF('Whole School EAL'!K:K,"K") +COUNTIF('Whole School EAL'!K:K,"S") +COUNTIF('Whole School EAL'!K:K,"E")</f>
        <v>0</v>
      </c>
      <c r="X5" s="96" t="e">
        <f>W5/E4</f>
        <v>#DIV/0!</v>
      </c>
      <c r="Y5" s="125"/>
      <c r="Z5" s="189"/>
      <c r="AA5" s="189"/>
      <c r="AB5" s="189"/>
      <c r="AC5" s="15"/>
      <c r="AD5" s="12"/>
      <c r="AE5" s="118"/>
      <c r="AF5" s="118"/>
      <c r="AG5" s="14"/>
      <c r="AH5" s="14"/>
      <c r="AI5" s="14"/>
      <c r="AJ5" s="14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</row>
    <row r="6" spans="2:263" ht="9.75" customHeight="1" thickBot="1" x14ac:dyDescent="0.3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8"/>
      <c r="AA6" s="188"/>
      <c r="AB6" s="188"/>
      <c r="AC6" s="19"/>
      <c r="AD6" s="12"/>
      <c r="AE6" s="118"/>
      <c r="AF6" s="118"/>
      <c r="AG6" s="14"/>
      <c r="AH6" s="14"/>
      <c r="AI6" s="14"/>
      <c r="AJ6" s="14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19"/>
    </row>
    <row r="7" spans="2:263" ht="8.1" customHeight="1" thickTop="1" thickBot="1" x14ac:dyDescent="0.3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0"/>
      <c r="W7" s="14"/>
      <c r="X7" s="14"/>
      <c r="Y7" s="14"/>
      <c r="Z7" s="14"/>
      <c r="AA7" s="14"/>
      <c r="AB7" s="14"/>
      <c r="AC7" s="14"/>
      <c r="AD7" s="14"/>
      <c r="AE7" s="118"/>
      <c r="AF7" s="118"/>
      <c r="AG7" s="14"/>
      <c r="AH7" s="14"/>
      <c r="AI7" s="14"/>
      <c r="AJ7" s="14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</row>
    <row r="8" spans="2:263" ht="9.9499999999999993" customHeight="1" thickTop="1" x14ac:dyDescent="0.25">
      <c r="B8" s="1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6"/>
      <c r="W8" s="7"/>
      <c r="X8" s="7"/>
      <c r="Y8" s="7"/>
      <c r="Z8" s="7"/>
      <c r="AA8" s="7"/>
      <c r="AB8" s="7"/>
      <c r="AC8" s="10"/>
      <c r="AD8" s="14"/>
      <c r="AE8" s="118"/>
      <c r="AF8" s="118"/>
      <c r="AG8" s="14"/>
      <c r="AH8" s="14"/>
      <c r="AI8" s="14"/>
      <c r="AJ8" s="14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</row>
    <row r="9" spans="2:263" ht="30.75" customHeight="1" x14ac:dyDescent="0.25">
      <c r="B9" s="121"/>
      <c r="C9" s="77" t="s">
        <v>54</v>
      </c>
      <c r="D9" s="78" t="s">
        <v>2</v>
      </c>
      <c r="E9" s="71" t="s">
        <v>38</v>
      </c>
      <c r="F9" s="14"/>
      <c r="G9" s="153" t="s">
        <v>270</v>
      </c>
      <c r="H9" s="154"/>
      <c r="I9" s="155"/>
      <c r="J9" s="103" t="s">
        <v>2</v>
      </c>
      <c r="K9" s="162" t="s">
        <v>6</v>
      </c>
      <c r="L9" s="162"/>
      <c r="M9" s="22"/>
      <c r="N9" s="160" t="s">
        <v>271</v>
      </c>
      <c r="O9" s="160"/>
      <c r="P9" s="160"/>
      <c r="Q9" s="173" t="s">
        <v>2</v>
      </c>
      <c r="R9" s="174"/>
      <c r="S9" s="162" t="s">
        <v>6</v>
      </c>
      <c r="T9" s="162"/>
      <c r="U9" s="14"/>
      <c r="V9" s="80" t="s">
        <v>280</v>
      </c>
      <c r="W9" s="81" t="s">
        <v>2</v>
      </c>
      <c r="X9" s="81" t="s">
        <v>275</v>
      </c>
      <c r="Y9" s="14"/>
      <c r="Z9" s="79" t="s">
        <v>272</v>
      </c>
      <c r="AA9" s="86" t="s">
        <v>2</v>
      </c>
      <c r="AB9" s="127" t="s">
        <v>934</v>
      </c>
      <c r="AC9" s="15"/>
      <c r="AD9" s="14"/>
      <c r="AE9" s="118"/>
      <c r="AF9" s="118"/>
      <c r="AG9" s="14"/>
      <c r="AH9" s="14"/>
      <c r="AI9" s="14"/>
      <c r="AJ9" s="14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  <c r="IW9" s="119"/>
      <c r="IX9" s="119"/>
      <c r="IY9" s="119"/>
      <c r="IZ9" s="119"/>
      <c r="JA9" s="119"/>
      <c r="JB9" s="119"/>
      <c r="JC9" s="119"/>
    </row>
    <row r="10" spans="2:263" ht="15.75" customHeight="1" thickBot="1" x14ac:dyDescent="0.3">
      <c r="B10" s="121"/>
      <c r="C10" s="61" t="s">
        <v>32</v>
      </c>
      <c r="D10" s="62">
        <f>COUNTIF('Whole School EAL'!E:E,"WBRI") +COUNTIF('Whole School EAL'!E:E,"WCOR") +COUNTIF('Whole School EAL'!E:E,"WENG") +COUNTIF('Whole School EAL'!E:E,"WSCO") +COUNTIF('Whole School EAL'!E:E,"WWEL") +COUNTIF('Whole School EAL'!E:E,"WOWB")</f>
        <v>0</v>
      </c>
      <c r="E10" s="63" t="e">
        <f>D10/E4</f>
        <v>#DIV/0!</v>
      </c>
      <c r="F10" s="14"/>
      <c r="G10" s="140" t="s">
        <v>265</v>
      </c>
      <c r="H10" s="141"/>
      <c r="I10" s="156" t="s">
        <v>260</v>
      </c>
      <c r="J10" s="148">
        <f>COUNTIF('Whole School EAL'!J:J,"A") +COUNTIF('Whole School EAL'!J:J,"New to English")</f>
        <v>0</v>
      </c>
      <c r="K10" s="144" t="e">
        <f>J10/E4</f>
        <v>#DIV/0!</v>
      </c>
      <c r="L10" s="145"/>
      <c r="M10" s="22"/>
      <c r="N10" s="152" t="s">
        <v>949</v>
      </c>
      <c r="O10" s="152" t="s">
        <v>949</v>
      </c>
      <c r="P10" s="152" t="s">
        <v>949</v>
      </c>
      <c r="Q10" s="175">
        <f>COUNTIF('Whole School EAL'!F:F,"NURSERY") +COUNTIF('Whole School EAL'!F:F,"N") +COUNTIF('Whole School EAL'!F:F,"NUR") +COUNTIF('Whole School EAL'!F:F,"-1")</f>
        <v>0</v>
      </c>
      <c r="R10" s="176"/>
      <c r="S10" s="161" t="e">
        <f>Q10/E4</f>
        <v>#DIV/0!</v>
      </c>
      <c r="T10" s="161"/>
      <c r="U10" s="14"/>
      <c r="V10" s="128" t="s">
        <v>281</v>
      </c>
      <c r="W10" s="129">
        <f>COUNTIF('Whole School EAL'!I:I,"URD")</f>
        <v>0</v>
      </c>
      <c r="X10" s="96" t="e">
        <f>W10/E4</f>
        <v>#DIV/0!</v>
      </c>
      <c r="Y10" s="14"/>
      <c r="Z10" s="99" t="s">
        <v>274</v>
      </c>
      <c r="AA10" s="186" t="e">
        <f>('Whole School EAL'!N:N)/E4</f>
        <v>#DIV/0!</v>
      </c>
      <c r="AB10" s="187"/>
      <c r="AC10" s="15"/>
      <c r="AD10" s="14"/>
      <c r="AE10" s="118"/>
      <c r="AF10" s="118"/>
      <c r="AG10" s="14"/>
      <c r="AH10" s="14"/>
      <c r="AI10" s="14"/>
      <c r="AJ10" s="14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</row>
    <row r="11" spans="2:263" ht="16.5" customHeight="1" x14ac:dyDescent="0.25">
      <c r="B11" s="121"/>
      <c r="C11" s="61" t="s">
        <v>35</v>
      </c>
      <c r="D11" s="64">
        <f>COUNTIF('Whole School EAL'!E:E,"WIRT")</f>
        <v>0</v>
      </c>
      <c r="E11" s="63" t="e">
        <f>D11/E4</f>
        <v>#DIV/0!</v>
      </c>
      <c r="F11" s="14"/>
      <c r="G11" s="142"/>
      <c r="H11" s="143"/>
      <c r="I11" s="157"/>
      <c r="J11" s="149"/>
      <c r="K11" s="146"/>
      <c r="L11" s="147"/>
      <c r="M11" s="22"/>
      <c r="N11" s="152" t="s">
        <v>948</v>
      </c>
      <c r="O11" s="152" t="s">
        <v>948</v>
      </c>
      <c r="P11" s="152" t="s">
        <v>948</v>
      </c>
      <c r="Q11" s="173">
        <f>COUNTIF('Whole School EAL'!F:F,"FOUNDATION") +COUNTIF('Whole School EAL'!F:F,"REC") +COUNTIF('Whole School EAL'!F:F,"R") +COUNTIF('Whole School EAL'!F:F,"0")</f>
        <v>0</v>
      </c>
      <c r="R11" s="174"/>
      <c r="S11" s="161" t="e">
        <f>Q11/E4</f>
        <v>#DIV/0!</v>
      </c>
      <c r="T11" s="161"/>
      <c r="U11" s="14"/>
      <c r="V11" s="128" t="s">
        <v>283</v>
      </c>
      <c r="W11" s="85">
        <f>COUNTIF('Whole School EAL'!I:I,"PNJ") +COUNTIF('Whole School EAL'!I:I,"PNJA") +COUNTIF('Whole School EAL'!I:I,"PNJG") +COUNTIF('Whole School EAL'!I:I,"PNJM") +COUNTIF('Whole School EAL'!I:I,"PNJP")</f>
        <v>0</v>
      </c>
      <c r="X11" s="96" t="e">
        <f>W11/E4</f>
        <v>#DIV/0!</v>
      </c>
      <c r="Y11" s="14"/>
      <c r="Z11" s="97" t="s">
        <v>933</v>
      </c>
      <c r="AA11" s="106">
        <f>COUNTIF('Whole School EAL'!N:N,"&gt;95.9")</f>
        <v>0</v>
      </c>
      <c r="AB11" s="98" t="e">
        <f>AA11/E4</f>
        <v>#DIV/0!</v>
      </c>
      <c r="AC11" s="15"/>
      <c r="AD11" s="14"/>
      <c r="AE11" s="118"/>
      <c r="AF11" s="118"/>
      <c r="AG11" s="14"/>
      <c r="AH11" s="14"/>
      <c r="AI11" s="14"/>
      <c r="AJ11" s="14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  <c r="IW11" s="119"/>
      <c r="IX11" s="119"/>
      <c r="IY11" s="119"/>
      <c r="IZ11" s="119"/>
      <c r="JA11" s="119"/>
      <c r="JB11" s="119"/>
      <c r="JC11" s="119"/>
    </row>
    <row r="12" spans="2:263" ht="16.5" customHeight="1" x14ac:dyDescent="0.25">
      <c r="B12" s="121"/>
      <c r="C12" s="61" t="s">
        <v>53</v>
      </c>
      <c r="D12" s="64">
        <f>COUNTIF('Whole School EAL'!E:E,"WIRI")</f>
        <v>0</v>
      </c>
      <c r="E12" s="63" t="e">
        <f>D12/E4</f>
        <v>#DIV/0!</v>
      </c>
      <c r="F12" s="14"/>
      <c r="G12" s="140" t="s">
        <v>266</v>
      </c>
      <c r="H12" s="141"/>
      <c r="I12" s="158" t="s">
        <v>261</v>
      </c>
      <c r="J12" s="150">
        <f>COUNTIF('Whole School EAL'!J:J,"B") +COUNTIF('Whole School EAL'!J:J,"Early Acquisition")</f>
        <v>0</v>
      </c>
      <c r="K12" s="144" t="e">
        <f>J12/E4</f>
        <v>#DIV/0!</v>
      </c>
      <c r="L12" s="145"/>
      <c r="M12" s="22"/>
      <c r="N12" s="152" t="s">
        <v>935</v>
      </c>
      <c r="O12" s="152" t="s">
        <v>935</v>
      </c>
      <c r="P12" s="152" t="s">
        <v>935</v>
      </c>
      <c r="Q12" s="175">
        <f>COUNTIF('Whole School EAL'!F:F,1) +COUNTIF('Whole School EAL'!F:F,"YEAR 1") +COUNTIF('Whole School EAL'!F:F,"Y1")</f>
        <v>0</v>
      </c>
      <c r="R12" s="176"/>
      <c r="S12" s="161" t="e">
        <f>Q12/E4</f>
        <v>#DIV/0!</v>
      </c>
      <c r="T12" s="161"/>
      <c r="U12" s="14"/>
      <c r="V12" s="128" t="s">
        <v>284</v>
      </c>
      <c r="W12" s="85">
        <f>COUNTIF('Whole School EAL'!I:I,"BNG") +COUNTIF('Whole School EAL'!I:I,"BNGA") +COUNTIF('Whole School EAL'!I:I,"BNGC") +COUNTIF('Whole School EAL'!I:I,"BNGS")</f>
        <v>0</v>
      </c>
      <c r="X12" s="96" t="e">
        <f>W12/E4</f>
        <v>#DIV/0!</v>
      </c>
      <c r="Y12" s="22"/>
      <c r="Z12" s="101" t="s">
        <v>932</v>
      </c>
      <c r="AA12" s="86">
        <f>COUNTIFS('Whole School EAL'!N:N,"&gt;90.9",'Whole School EAL'!N:N,"&lt;95.9")</f>
        <v>0</v>
      </c>
      <c r="AB12" s="96" t="e">
        <f>AA12/E4</f>
        <v>#DIV/0!</v>
      </c>
      <c r="AC12" s="15"/>
      <c r="AD12" s="14"/>
      <c r="AE12" s="118"/>
      <c r="AF12" s="118"/>
      <c r="AG12" s="14"/>
      <c r="AH12" s="14"/>
      <c r="AI12" s="14"/>
      <c r="AJ12" s="14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</row>
    <row r="13" spans="2:263" ht="16.5" customHeight="1" x14ac:dyDescent="0.25">
      <c r="B13" s="121"/>
      <c r="C13" s="61" t="s">
        <v>70</v>
      </c>
      <c r="D13" s="62">
        <f>COUNTIF('Whole School EAL'!E:E,"WOTH") +COUNTIF('Whole School EAL'!E:E,"WALB") +COUNTIF('Whole School EAL'!E:E,"WBOS") +COUNTIF('Whole School EAL'!E:E,"WCRO") +COUNTIF('Whole School EAL'!E:E,"WGRE") +COUNTIF('Whole School EAL'!E:E,"WGRK") +COUNTIF('Whole School EAL'!E:E,"WGRC") +COUNTIF('Whole School EAL'!E:E,"WITA") +COUNTIF('Whole School EAL'!E:E,"WKOS") +COUNTIF('Whole School EAL'!E:E,"WPOR") +COUNTIF('Whole School EAL'!E:E,"WSER") +COUNTIF('Whole School EAL'!E:E,"WTUR") +COUNTIF('Whole School EAL'!E:E,"WTUK") +COUNTIF('Whole School EAL'!E:E,"WTUC") +COUNTIF('Whole School EAL'!E:E,"WEUR") +COUNTIF('Whole School EAL'!E:E,"WEEU") +COUNTIF('Whole School EAL'!E:E,"WWEU") +COUNTIF('Whole School EAL'!E:E,"WOTW")</f>
        <v>0</v>
      </c>
      <c r="E13" s="63" t="e">
        <f>D13/E4</f>
        <v>#DIV/0!</v>
      </c>
      <c r="F13" s="14"/>
      <c r="G13" s="142"/>
      <c r="H13" s="143"/>
      <c r="I13" s="159"/>
      <c r="J13" s="151"/>
      <c r="K13" s="146"/>
      <c r="L13" s="147"/>
      <c r="M13" s="22"/>
      <c r="N13" s="152" t="s">
        <v>936</v>
      </c>
      <c r="O13" s="152" t="s">
        <v>936</v>
      </c>
      <c r="P13" s="152" t="s">
        <v>936</v>
      </c>
      <c r="Q13" s="175">
        <f>COUNTIF('Whole School EAL'!F:F,2) +COUNTIF('Whole School EAL'!F:F,"YEAR 2") +COUNTIF('Whole School EAL'!F:F,"Y2")</f>
        <v>0</v>
      </c>
      <c r="R13" s="176"/>
      <c r="S13" s="161" t="e">
        <f>Q13/E4</f>
        <v>#DIV/0!</v>
      </c>
      <c r="T13" s="161"/>
      <c r="U13" s="14"/>
      <c r="V13" s="128" t="s">
        <v>285</v>
      </c>
      <c r="W13" s="85">
        <f>COUNTIF('Whole School EAL'!I:I,"PHA") +COUNTIF('Whole School EAL'!I:I,"PHR")</f>
        <v>0</v>
      </c>
      <c r="X13" s="96" t="e">
        <f>W13/E4</f>
        <v>#DIV/0!</v>
      </c>
      <c r="Y13" s="14"/>
      <c r="Z13" s="101" t="s">
        <v>276</v>
      </c>
      <c r="AA13" s="86">
        <f>COUNTIFS('Whole School EAL'!N:N,"&gt;84.9",'Whole School EAL'!N:N,"&lt;90.9")</f>
        <v>0</v>
      </c>
      <c r="AB13" s="96" t="e">
        <f>AA13/E4</f>
        <v>#DIV/0!</v>
      </c>
      <c r="AC13" s="15"/>
      <c r="AD13" s="14"/>
      <c r="AE13" s="118"/>
      <c r="AF13" s="118"/>
      <c r="AG13" s="14" t="s">
        <v>1053</v>
      </c>
      <c r="AH13" s="14"/>
      <c r="AI13" s="14"/>
      <c r="AJ13" s="14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  <c r="IW13" s="119"/>
      <c r="IX13" s="119"/>
      <c r="IY13" s="119"/>
      <c r="IZ13" s="119"/>
      <c r="JA13" s="119"/>
      <c r="JB13" s="119"/>
      <c r="JC13" s="119"/>
    </row>
    <row r="14" spans="2:263" ht="16.5" customHeight="1" x14ac:dyDescent="0.25">
      <c r="B14" s="121"/>
      <c r="C14" s="61" t="s">
        <v>104</v>
      </c>
      <c r="D14" s="62">
        <f>COUNTIF('Whole School EAL'!E:E,"WROM") +COUNTIF('Whole School EAL'!E:E,"WROG") +COUNTIF('Whole School EAL'!E:E,"WROR") +COUNTIF('Whole School EAL'!E:E,"WROO")</f>
        <v>0</v>
      </c>
      <c r="E14" s="63" t="e">
        <f>D14/E4</f>
        <v>#DIV/0!</v>
      </c>
      <c r="F14" s="14"/>
      <c r="G14" s="140" t="s">
        <v>268</v>
      </c>
      <c r="H14" s="141"/>
      <c r="I14" s="158" t="s">
        <v>262</v>
      </c>
      <c r="J14" s="150">
        <f>COUNTIF('Whole School EAL'!J:J,"C") +COUNTIF('Whole School EAL'!J:J,"Developing Competence")</f>
        <v>0</v>
      </c>
      <c r="K14" s="144" t="e">
        <f>J14/E4</f>
        <v>#DIV/0!</v>
      </c>
      <c r="L14" s="145"/>
      <c r="M14" s="22"/>
      <c r="N14" s="152" t="s">
        <v>937</v>
      </c>
      <c r="O14" s="152" t="s">
        <v>937</v>
      </c>
      <c r="P14" s="152" t="s">
        <v>937</v>
      </c>
      <c r="Q14" s="175">
        <f>COUNTIF('Whole School EAL'!F:F,3) +COUNTIF('Whole School EAL'!F:F,"YEAR 3") +COUNTIF('Whole School EAL'!F:F,"Y3")</f>
        <v>0</v>
      </c>
      <c r="R14" s="176"/>
      <c r="S14" s="161" t="e">
        <f>Q14/E4</f>
        <v>#DIV/0!</v>
      </c>
      <c r="T14" s="161"/>
      <c r="U14" s="14"/>
      <c r="V14" s="128" t="s">
        <v>286</v>
      </c>
      <c r="W14" s="86">
        <f>COUNTIF('Whole School EAL'!I:I,"POL")</f>
        <v>0</v>
      </c>
      <c r="X14" s="96" t="e">
        <f>W14/E4</f>
        <v>#DIV/0!</v>
      </c>
      <c r="Y14" s="14"/>
      <c r="Z14" s="101" t="s">
        <v>277</v>
      </c>
      <c r="AA14" s="86">
        <f>COUNTIF('Whole School EAL'!N:N,"&lt;85")</f>
        <v>0</v>
      </c>
      <c r="AB14" s="96" t="e">
        <f>AA14/E4</f>
        <v>#DIV/0!</v>
      </c>
      <c r="AC14" s="15"/>
      <c r="AD14" s="14"/>
      <c r="AE14" s="118"/>
      <c r="AF14" s="118"/>
      <c r="AG14" s="14"/>
      <c r="AH14" s="14"/>
      <c r="AI14" s="14"/>
      <c r="AJ14" s="14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</row>
    <row r="15" spans="2:263" ht="16.5" customHeight="1" x14ac:dyDescent="0.25">
      <c r="B15" s="121"/>
      <c r="C15" s="61" t="s">
        <v>114</v>
      </c>
      <c r="D15" s="64">
        <f>COUNTIF('Whole School EAL'!E:E,"MWBA")</f>
        <v>0</v>
      </c>
      <c r="E15" s="63" t="e">
        <f>D15/E4</f>
        <v>#DIV/0!</v>
      </c>
      <c r="F15" s="14"/>
      <c r="G15" s="142"/>
      <c r="H15" s="143"/>
      <c r="I15" s="159"/>
      <c r="J15" s="151"/>
      <c r="K15" s="146"/>
      <c r="L15" s="147"/>
      <c r="M15" s="22"/>
      <c r="N15" s="152" t="s">
        <v>938</v>
      </c>
      <c r="O15" s="152" t="s">
        <v>938</v>
      </c>
      <c r="P15" s="152" t="s">
        <v>938</v>
      </c>
      <c r="Q15" s="175">
        <f>COUNTIF('Whole School EAL'!F:F,4) +COUNTIF('Whole School EAL'!F:F,"YEAR 4") +COUNTIF('Whole School EAL'!F:F,"Y4")</f>
        <v>0</v>
      </c>
      <c r="R15" s="176"/>
      <c r="S15" s="161" t="e">
        <f>Q15/E4</f>
        <v>#DIV/0!</v>
      </c>
      <c r="T15" s="161"/>
      <c r="U15" s="14"/>
      <c r="V15" s="128" t="s">
        <v>288</v>
      </c>
      <c r="W15" s="86">
        <f>COUNTIF('Whole School EAL'!I:I,"SOM")</f>
        <v>0</v>
      </c>
      <c r="X15" s="96" t="e">
        <f>W15/E4</f>
        <v>#DIV/0!</v>
      </c>
      <c r="Y15" s="14"/>
      <c r="Z15" s="23"/>
      <c r="AA15" s="23"/>
      <c r="AB15" s="23"/>
      <c r="AC15" s="15"/>
      <c r="AD15" s="14"/>
      <c r="AE15" s="118"/>
      <c r="AF15" s="118"/>
      <c r="AG15" s="14"/>
      <c r="AH15" s="14"/>
      <c r="AI15" s="14"/>
      <c r="AJ15" s="14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</row>
    <row r="16" spans="2:263" ht="16.5" customHeight="1" x14ac:dyDescent="0.25">
      <c r="B16" s="121"/>
      <c r="C16" s="61" t="s">
        <v>13</v>
      </c>
      <c r="D16" s="64">
        <f>COUNTIF('Whole School EAL'!E:E,"MWBC")</f>
        <v>0</v>
      </c>
      <c r="E16" s="63" t="e">
        <f>D16/E4</f>
        <v>#DIV/0!</v>
      </c>
      <c r="F16" s="14"/>
      <c r="G16" s="140" t="s">
        <v>269</v>
      </c>
      <c r="H16" s="141"/>
      <c r="I16" s="158" t="s">
        <v>263</v>
      </c>
      <c r="J16" s="150">
        <f>COUNTIF('Whole School EAL'!J:J,"D") +COUNTIF('Whole School EAL'!J:J,"Competent")</f>
        <v>0</v>
      </c>
      <c r="K16" s="144" t="e">
        <f>J16/E4</f>
        <v>#DIV/0!</v>
      </c>
      <c r="L16" s="145"/>
      <c r="M16" s="22"/>
      <c r="N16" s="152" t="s">
        <v>947</v>
      </c>
      <c r="O16" s="152" t="s">
        <v>947</v>
      </c>
      <c r="P16" s="152" t="s">
        <v>947</v>
      </c>
      <c r="Q16" s="175">
        <f>COUNTIF('Whole School EAL'!F:F,5) +COUNTIF('Whole School EAL'!F:F,"YEAR 5") +COUNTIF('Whole School EAL'!F:F,"Y5")</f>
        <v>0</v>
      </c>
      <c r="R16" s="176"/>
      <c r="S16" s="161" t="e">
        <f>Q16/E4</f>
        <v>#DIV/0!</v>
      </c>
      <c r="T16" s="161"/>
      <c r="U16" s="14"/>
      <c r="V16" s="128" t="s">
        <v>290</v>
      </c>
      <c r="W16" s="85">
        <f>COUNTIF('Whole School EAL'!I:I,"ARA") +COUNTIF('Whole School EAL'!I:I,"ARAA") +COUNTIF('Whole School EAL'!I:I,"ARAG") +COUNTIF('Whole School EAL'!I:I,"ARAI") +COUNTIF('Whole School EAL'!I:I,"ARAM") +COUNTIF('Whole School EAL'!I:I,"ARAS") +COUNTIF('Whole School EAL'!I:I,"ARAY")</f>
        <v>0</v>
      </c>
      <c r="X16" s="96" t="e">
        <f>W16/E4</f>
        <v>#DIV/0!</v>
      </c>
      <c r="Y16" s="14"/>
      <c r="Z16" s="179" t="s">
        <v>278</v>
      </c>
      <c r="AA16" s="180"/>
      <c r="AB16" s="181"/>
      <c r="AC16" s="15"/>
      <c r="AD16" s="14"/>
      <c r="AE16" s="118"/>
      <c r="AF16" s="118"/>
      <c r="AG16" s="14"/>
      <c r="AH16" s="14"/>
      <c r="AI16" s="14"/>
      <c r="AJ16" s="14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  <c r="IW16" s="119"/>
      <c r="IX16" s="119"/>
      <c r="IY16" s="119"/>
      <c r="IZ16" s="119"/>
      <c r="JA16" s="119"/>
      <c r="JB16" s="119"/>
      <c r="JC16" s="119"/>
    </row>
    <row r="17" spans="2:263" ht="16.5" customHeight="1" x14ac:dyDescent="0.25">
      <c r="B17" s="121"/>
      <c r="C17" s="61" t="s">
        <v>116</v>
      </c>
      <c r="D17" s="62">
        <f>COUNTIF('Whole School EAL'!E:E,"MWAS") +COUNTIF('Whole School EAL'!E:E,"MWAP") +COUNTIF('Whole School EAL'!E:E,"MWAI") +COUNTIF('Whole School EAL'!E:E,"MWAO")</f>
        <v>0</v>
      </c>
      <c r="E17" s="65" t="e">
        <f>D17/E4</f>
        <v>#DIV/0!</v>
      </c>
      <c r="F17" s="14"/>
      <c r="G17" s="142"/>
      <c r="H17" s="143"/>
      <c r="I17" s="159"/>
      <c r="J17" s="151"/>
      <c r="K17" s="146"/>
      <c r="L17" s="147"/>
      <c r="M17" s="22"/>
      <c r="N17" s="152" t="s">
        <v>939</v>
      </c>
      <c r="O17" s="152" t="s">
        <v>939</v>
      </c>
      <c r="P17" s="152" t="s">
        <v>939</v>
      </c>
      <c r="Q17" s="175">
        <f>COUNTIF('Whole School EAL'!F:F,6) +COUNTIF('Whole School EAL'!F:F,"YEAR 6") +COUNTIF('Whole School EAL'!F:F,"Y6")</f>
        <v>0</v>
      </c>
      <c r="R17" s="176"/>
      <c r="S17" s="161" t="e">
        <f>Q17/E4</f>
        <v>#DIV/0!</v>
      </c>
      <c r="T17" s="161"/>
      <c r="U17" s="14"/>
      <c r="V17" s="128" t="s">
        <v>291</v>
      </c>
      <c r="W17" s="86">
        <f>COUNTIF('Whole School EAL'!I:I,"PAT")</f>
        <v>0</v>
      </c>
      <c r="X17" s="96" t="e">
        <f>W17/E4</f>
        <v>#DIV/0!</v>
      </c>
      <c r="Y17" s="14"/>
      <c r="Z17" s="182"/>
      <c r="AA17" s="183"/>
      <c r="AB17" s="184"/>
      <c r="AC17" s="15"/>
      <c r="AD17" s="14"/>
      <c r="AE17" s="138"/>
      <c r="AF17" s="118"/>
      <c r="AG17" s="14"/>
      <c r="AH17" s="14"/>
      <c r="AI17" s="14"/>
      <c r="AJ17" s="14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  <c r="IW17" s="119"/>
      <c r="IX17" s="119"/>
      <c r="IY17" s="119"/>
      <c r="IZ17" s="119"/>
      <c r="JA17" s="119"/>
      <c r="JB17" s="119"/>
      <c r="JC17" s="119"/>
    </row>
    <row r="18" spans="2:263" ht="16.5" customHeight="1" x14ac:dyDescent="0.25">
      <c r="B18" s="121"/>
      <c r="C18" s="61" t="s">
        <v>122</v>
      </c>
      <c r="D18" s="62">
        <f>COUNTIF('Whole School EAL'!E:E,"MOTH") +COUNTIF('Whole School EAL'!E:E,"MAOE") +COUNTIF('Whole School EAL'!E:E,"MABL") +COUNTIF('Whole School EAL'!E:E,"MACH") +COUNTIF('Whole School EAL'!E:E,"MBOE") +COUNTIF('Whole School EAL'!E:E,"MACH") +COUNTIF('Whole School EAL'!E:E,"MACH") +COUNTIF('Whole School EAL'!E:E,"MBCH") +COUNTIF('Whole School EAL'!E:E,"MCOE") +COUNTIF('Whole School EAL'!E:E,"MWOE") +COUNTIF('Whole School EAL'!E:E,"MWCH") +COUNTIF('Whole School EAL'!E:E,"MOTM")</f>
        <v>0</v>
      </c>
      <c r="E18" s="63" t="e">
        <f>D18/E4</f>
        <v>#DIV/0!</v>
      </c>
      <c r="F18" s="14"/>
      <c r="G18" s="140" t="s">
        <v>267</v>
      </c>
      <c r="H18" s="141"/>
      <c r="I18" s="158" t="s">
        <v>264</v>
      </c>
      <c r="J18" s="150">
        <f>COUNTIF('Whole School EAL'!J:J,"E") +COUNTIF('Whole School EAL'!J:J,"Fluent")</f>
        <v>0</v>
      </c>
      <c r="K18" s="144" t="e">
        <f>J18/E4</f>
        <v>#DIV/0!</v>
      </c>
      <c r="L18" s="145"/>
      <c r="M18" s="22"/>
      <c r="N18" s="160" t="s">
        <v>12</v>
      </c>
      <c r="O18" s="160"/>
      <c r="P18" s="160"/>
      <c r="Q18" s="162">
        <f>SUM(Q10:R17)</f>
        <v>0</v>
      </c>
      <c r="R18" s="163"/>
      <c r="S18" s="161" t="e">
        <f>SUM(S10:S17)</f>
        <v>#DIV/0!</v>
      </c>
      <c r="T18" s="161"/>
      <c r="U18" s="14"/>
      <c r="V18" s="128" t="s">
        <v>293</v>
      </c>
      <c r="W18" s="86">
        <f>COUNTIF('Whole School EAL'!I:I,"GUJ")</f>
        <v>0</v>
      </c>
      <c r="X18" s="96" t="e">
        <f>W18/E4</f>
        <v>#DIV/0!</v>
      </c>
      <c r="Y18" s="14"/>
      <c r="Z18" s="116" t="s">
        <v>7</v>
      </c>
      <c r="AA18" s="31" t="s">
        <v>2</v>
      </c>
      <c r="AB18" s="117" t="s">
        <v>3</v>
      </c>
      <c r="AC18" s="15"/>
      <c r="AD18" s="14"/>
      <c r="AE18" s="118"/>
      <c r="AF18" s="118"/>
      <c r="AG18" s="14"/>
      <c r="AH18" s="14"/>
      <c r="AI18" s="14"/>
      <c r="AJ18" s="14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  <c r="IW18" s="119"/>
      <c r="IX18" s="119"/>
      <c r="IY18" s="119"/>
      <c r="IZ18" s="119"/>
      <c r="JA18" s="119"/>
      <c r="JB18" s="119"/>
      <c r="JC18" s="119"/>
    </row>
    <row r="19" spans="2:263" ht="16.5" customHeight="1" x14ac:dyDescent="0.25">
      <c r="B19" s="121"/>
      <c r="C19" s="61" t="s">
        <v>14</v>
      </c>
      <c r="D19" s="64">
        <f>COUNTIF('Whole School EAL'!E:E,"AIND")</f>
        <v>0</v>
      </c>
      <c r="E19" s="63" t="e">
        <f>D19/E4</f>
        <v>#DIV/0!</v>
      </c>
      <c r="F19" s="14"/>
      <c r="G19" s="142"/>
      <c r="H19" s="143"/>
      <c r="I19" s="159"/>
      <c r="J19" s="151"/>
      <c r="K19" s="146"/>
      <c r="L19" s="147"/>
      <c r="M19" s="22"/>
      <c r="N19" s="160"/>
      <c r="O19" s="160"/>
      <c r="P19" s="160"/>
      <c r="Q19" s="163"/>
      <c r="R19" s="163"/>
      <c r="S19" s="161"/>
      <c r="T19" s="161"/>
      <c r="U19" s="14"/>
      <c r="V19" s="128" t="s">
        <v>295</v>
      </c>
      <c r="W19" s="85">
        <f>COUNTIF('Whole School EAL'!I:I,"PRS") +COUNTIF('Whole School EAL'!I:I,"PRSA") +COUNTIF('Whole School EAL'!I:I,"PRSD") +COUNTIF('Whole School EAL'!I:I,"PRST")</f>
        <v>0</v>
      </c>
      <c r="X19" s="96" t="e">
        <f>W19/E4</f>
        <v>#DIV/0!</v>
      </c>
      <c r="Y19" s="14"/>
      <c r="Z19" s="27" t="s">
        <v>39</v>
      </c>
      <c r="AA19" s="85">
        <f>COUNTIF('Whole School EAL'!Q:Q,"exceeding") +COUNTIF('Whole School EAL'!Q:Q,"above ARE")</f>
        <v>0</v>
      </c>
      <c r="AB19" s="102" t="e">
        <f>AA19/AA22</f>
        <v>#DIV/0!</v>
      </c>
      <c r="AC19" s="15"/>
      <c r="AD19" s="14"/>
      <c r="AE19" s="118"/>
      <c r="AF19" s="118"/>
      <c r="AG19" s="14"/>
      <c r="AH19" s="14"/>
      <c r="AI19" s="14"/>
      <c r="AJ19" s="14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  <c r="IW19" s="119"/>
      <c r="IX19" s="119"/>
      <c r="IY19" s="119"/>
      <c r="IZ19" s="119"/>
      <c r="JA19" s="119"/>
      <c r="JB19" s="119"/>
      <c r="JC19" s="119"/>
    </row>
    <row r="20" spans="2:263" ht="16.5" customHeight="1" x14ac:dyDescent="0.25">
      <c r="B20" s="121"/>
      <c r="C20" s="61" t="s">
        <v>142</v>
      </c>
      <c r="D20" s="62">
        <f>COUNTIF('Whole School EAL'!E:E,"APKN") +COUNTIF('Whole School EAL'!E:E,"AKPA") +COUNTIF('Whole School EAL'!E:E,"AOPK") +COUNTIF('Whole School EAL'!E:E,"AMPK")</f>
        <v>0</v>
      </c>
      <c r="E20" s="63" t="e">
        <f>D20/E4</f>
        <v>#DIV/0!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28" t="s">
        <v>297</v>
      </c>
      <c r="W20" s="86">
        <f>COUNTIF('Whole School EAL'!I:I,"FRN")</f>
        <v>0</v>
      </c>
      <c r="X20" s="96" t="e">
        <f>W20/E4</f>
        <v>#DIV/0!</v>
      </c>
      <c r="Y20" s="14"/>
      <c r="Z20" s="27" t="s">
        <v>40</v>
      </c>
      <c r="AA20" s="85">
        <f>COUNTIF('Whole School EAL'!Q:Q,"expected") +COUNTIF('Whole School EAL'!Q:Q,"at ARE")</f>
        <v>0</v>
      </c>
      <c r="AB20" s="102" t="e">
        <f>AA20/AA22</f>
        <v>#DIV/0!</v>
      </c>
      <c r="AC20" s="15"/>
      <c r="AD20" s="14"/>
      <c r="AE20" s="118"/>
      <c r="AF20" s="138"/>
      <c r="AG20" s="14"/>
      <c r="AH20" s="14"/>
      <c r="AI20" s="14"/>
      <c r="AJ20" s="14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  <c r="IW20" s="119"/>
      <c r="IX20" s="119"/>
      <c r="IY20" s="119"/>
      <c r="IZ20" s="119"/>
      <c r="JA20" s="119"/>
      <c r="JB20" s="119"/>
      <c r="JC20" s="119"/>
    </row>
    <row r="21" spans="2:263" ht="16.5" customHeight="1" x14ac:dyDescent="0.25">
      <c r="B21" s="121"/>
      <c r="C21" s="61" t="s">
        <v>44</v>
      </c>
      <c r="D21" s="64">
        <f>COUNTIF('Whole School EAL'!E:E,"ABAN")</f>
        <v>0</v>
      </c>
      <c r="E21" s="63" t="e">
        <f>D21/E4</f>
        <v>#DIV/0!</v>
      </c>
      <c r="F21" s="14"/>
      <c r="G21" s="160" t="s">
        <v>618</v>
      </c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4"/>
      <c r="V21" s="128" t="s">
        <v>299</v>
      </c>
      <c r="W21" s="86">
        <f>COUNTIF('Whole School EAL'!I:I,"HIN")</f>
        <v>0</v>
      </c>
      <c r="X21" s="96" t="e">
        <f>W21/E4</f>
        <v>#DIV/0!</v>
      </c>
      <c r="Y21" s="14"/>
      <c r="Z21" s="27" t="s">
        <v>41</v>
      </c>
      <c r="AA21" s="85">
        <f>COUNTIF('Whole School EAL'!Q:Q,"emerging") +COUNTIF('Whole School EAL'!Q:Q,"below ARE")</f>
        <v>0</v>
      </c>
      <c r="AB21" s="102" t="e">
        <f>AA21/AA22</f>
        <v>#DIV/0!</v>
      </c>
      <c r="AC21" s="15"/>
      <c r="AD21" s="14"/>
      <c r="AE21" s="118"/>
      <c r="AF21" s="118"/>
      <c r="AG21" s="14"/>
      <c r="AH21" s="14"/>
      <c r="AI21" s="14"/>
      <c r="AJ21" s="14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  <c r="IW21" s="119"/>
      <c r="IX21" s="119"/>
      <c r="IY21" s="119"/>
      <c r="IZ21" s="119"/>
      <c r="JA21" s="119"/>
      <c r="JB21" s="119"/>
      <c r="JC21" s="119"/>
    </row>
    <row r="22" spans="2:263" ht="15.75" customHeight="1" x14ac:dyDescent="0.25">
      <c r="B22" s="121"/>
      <c r="C22" s="61" t="s">
        <v>149</v>
      </c>
      <c r="D22" s="62">
        <f>COUNTIF('Whole School EAL'!E:E,"AOTH") +COUNTIF('Whole School EAL'!E:E,"AAFR") +COUNTIF('Whole School EAL'!E:E,"AKAO") +COUNTIF('Whole School EAL'!E:E,"ANEP") +COUNTIF('Whole School EAL'!E:E,"ASNL") +COUNTIF('Whole School EAL'!E:E,"ASLT") +COUNTIF('Whole School EAL'!E:E,"ASRO") +COUNTIF('Whole School EAL'!E:E,"AOTA")</f>
        <v>0</v>
      </c>
      <c r="E22" s="63" t="e">
        <f>D22/E4</f>
        <v>#DIV/0!</v>
      </c>
      <c r="F22" s="14"/>
      <c r="G22" s="160" t="s">
        <v>619</v>
      </c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4"/>
      <c r="V22" s="128" t="s">
        <v>301</v>
      </c>
      <c r="W22" s="85">
        <f>COUNTIF('Whole School EAL'!I:I,"RMN") +COUNTIF('Whole School EAL'!I:I,"RMNM") +COUNTIF('Whole School EAL'!I:I,"RMNR")</f>
        <v>0</v>
      </c>
      <c r="X22" s="96" t="e">
        <f>W22/E4</f>
        <v>#DIV/0!</v>
      </c>
      <c r="Y22" s="14"/>
      <c r="Z22" s="84" t="s">
        <v>12</v>
      </c>
      <c r="AA22" s="70">
        <f>AA19+AA20+AA21</f>
        <v>0</v>
      </c>
      <c r="AB22" s="102" t="e">
        <f>AA22/AA22</f>
        <v>#DIV/0!</v>
      </c>
      <c r="AC22" s="15"/>
      <c r="AD22" s="14"/>
      <c r="AE22" s="118"/>
      <c r="AF22" s="14"/>
      <c r="AG22" s="14"/>
      <c r="AH22" s="14"/>
      <c r="AI22" s="14"/>
      <c r="AJ22" s="14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  <c r="IW22" s="119"/>
      <c r="IX22" s="119"/>
      <c r="IY22" s="119"/>
      <c r="IZ22" s="119"/>
      <c r="JA22" s="119"/>
      <c r="JB22" s="119"/>
      <c r="JC22" s="119"/>
    </row>
    <row r="23" spans="2:263" ht="16.5" customHeight="1" x14ac:dyDescent="0.25">
      <c r="B23" s="121"/>
      <c r="C23" s="61" t="s">
        <v>45</v>
      </c>
      <c r="D23" s="64">
        <f>COUNTIF('Whole School EAL'!E:E,"BCRB")</f>
        <v>0</v>
      </c>
      <c r="E23" s="63" t="e">
        <f>D23/E4</f>
        <v>#DIV/0!</v>
      </c>
      <c r="F23" s="14"/>
      <c r="G23" s="95" t="s">
        <v>634</v>
      </c>
      <c r="H23" s="95" t="s">
        <v>635</v>
      </c>
      <c r="I23" s="95" t="s">
        <v>2</v>
      </c>
      <c r="J23" s="95" t="s">
        <v>6</v>
      </c>
      <c r="K23" s="109"/>
      <c r="L23" s="167" t="s">
        <v>946</v>
      </c>
      <c r="M23" s="168"/>
      <c r="N23" s="106" t="s">
        <v>941</v>
      </c>
      <c r="O23" s="106" t="s">
        <v>940</v>
      </c>
      <c r="P23" s="106" t="s">
        <v>942</v>
      </c>
      <c r="Q23" s="106" t="s">
        <v>943</v>
      </c>
      <c r="R23" s="106" t="s">
        <v>944</v>
      </c>
      <c r="S23" s="169" t="s">
        <v>945</v>
      </c>
      <c r="T23" s="169"/>
      <c r="U23" s="178"/>
      <c r="V23" s="128" t="s">
        <v>193</v>
      </c>
      <c r="W23" s="85">
        <f>COUNTIF('Whole School EAL'!I:I,"CHI") +COUNTIF('Whole School EAL'!I:I,"CHIA") +COUNTIF('Whole School EAL'!I:I,"CHIC") +COUNTIF('Whole School EAL'!I:I,"CHIH") +COUNTIF('Whole School EAL'!I:I,"CHIK") +COUNTIF('Whole School EAL'!I:I,"CHIM")</f>
        <v>0</v>
      </c>
      <c r="X23" s="96" t="e">
        <f>W23/E4</f>
        <v>#DIV/0!</v>
      </c>
      <c r="Y23" s="14"/>
      <c r="Z23" s="123"/>
      <c r="AA23" s="123"/>
      <c r="AB23" s="123"/>
      <c r="AC23" s="15"/>
      <c r="AD23" s="14"/>
      <c r="AE23" s="118"/>
      <c r="AF23" s="14"/>
      <c r="AG23" s="14"/>
      <c r="AH23" s="14"/>
      <c r="AI23" s="14"/>
      <c r="AJ23" s="14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  <c r="IW23" s="119"/>
      <c r="IX23" s="119"/>
      <c r="IY23" s="119"/>
      <c r="IZ23" s="119"/>
      <c r="JA23" s="119"/>
      <c r="JB23" s="119"/>
      <c r="JC23" s="119"/>
    </row>
    <row r="24" spans="2:263" ht="16.5" customHeight="1" x14ac:dyDescent="0.25">
      <c r="B24" s="121"/>
      <c r="C24" s="61" t="s">
        <v>167</v>
      </c>
      <c r="D24" s="62">
        <f>COUNTIF('Whole School EAL'!E:E,"BAFR") +COUNTIF('Whole School EAL'!E:E,"BANN") +COUNTIF('Whole School EAL'!E:E,"BCON") +COUNTIF('Whole School EAL'!E:E,"BGHA") +COUNTIF('Whole School EAL'!E:E,"BNGN") +COUNTIF('Whole School EAL'!E:E,"BSLN") +COUNTIF('Whole School EAL'!E:E,"BSUD") +COUNTIF('Whole School EAL'!E:E,"BAOF") +COUNTIF('Whole School EAL'!E:E,"BSOM")</f>
        <v>0</v>
      </c>
      <c r="E24" s="63" t="e">
        <f>D24/E4</f>
        <v>#DIV/0!</v>
      </c>
      <c r="F24" s="14"/>
      <c r="G24" s="133" t="s">
        <v>621</v>
      </c>
      <c r="H24" s="133" t="s">
        <v>629</v>
      </c>
      <c r="I24" s="107">
        <f>COUNTIF('Whole School EAL'!P:P,"Stage 1")</f>
        <v>0</v>
      </c>
      <c r="J24" s="115" t="e">
        <f>I24/E4</f>
        <v>#DIV/0!</v>
      </c>
      <c r="K24" s="109"/>
      <c r="L24" s="165">
        <f>COUNTIFS('Whole School EAL'!F:F,"R",'Whole School EAL'!P:P,"Stage 1")</f>
        <v>0</v>
      </c>
      <c r="M24" s="166"/>
      <c r="N24" s="101">
        <f>COUNTIFS('Whole School EAL'!F:F,"Year 1",'Whole School EAL'!P:P,"Stage 1")</f>
        <v>0</v>
      </c>
      <c r="O24" s="101">
        <f>COUNTIFS('Whole School EAL'!F:F,"Year 2",'Whole School EAL'!P:P,"Stage 1")</f>
        <v>0</v>
      </c>
      <c r="P24" s="101">
        <f>COUNTIFS('Whole School EAL'!F:F,"Year 3",'Whole School EAL'!P:P,"Stage 1")</f>
        <v>0</v>
      </c>
      <c r="Q24" s="101">
        <f>COUNTIFS('Whole School EAL'!F:F,"Year 4",'Whole School EAL'!P:P,"Stage 1")</f>
        <v>0</v>
      </c>
      <c r="R24" s="101">
        <f>COUNTIFS('Whole School EAL'!F:F,"Year 5",'Whole School EAL'!P:P,"Stage 1")</f>
        <v>0</v>
      </c>
      <c r="S24" s="163">
        <f>COUNTIFS('Whole School EAL'!F:F,"Year 6",'Whole School EAL'!P:P,"Stage 1")</f>
        <v>0</v>
      </c>
      <c r="T24" s="163"/>
      <c r="U24" s="178"/>
      <c r="V24" s="128" t="s">
        <v>304</v>
      </c>
      <c r="W24" s="85">
        <f>COUNTIF('Whole School EAL'!I:I,"TGL") +COUNTIF('Whole School EAL'!I:I,"TGLF") +COUNTIF('Whole School EAL'!I:I,"TGLG")</f>
        <v>0</v>
      </c>
      <c r="X24" s="96" t="e">
        <f>W24/E4</f>
        <v>#DIV/0!</v>
      </c>
      <c r="Y24" s="14"/>
      <c r="Z24" s="116" t="s">
        <v>15</v>
      </c>
      <c r="AA24" s="31" t="s">
        <v>2</v>
      </c>
      <c r="AB24" s="117" t="s">
        <v>3</v>
      </c>
      <c r="AC24" s="15"/>
      <c r="AD24" s="14"/>
      <c r="AE24" s="118"/>
      <c r="AF24" s="14"/>
      <c r="AG24" s="14"/>
      <c r="AH24" s="14"/>
      <c r="AI24" s="14"/>
      <c r="AJ24" s="14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  <c r="IW24" s="119"/>
      <c r="IX24" s="119"/>
      <c r="IY24" s="119"/>
      <c r="IZ24" s="119"/>
      <c r="JA24" s="119"/>
      <c r="JB24" s="119"/>
      <c r="JC24" s="119"/>
    </row>
    <row r="25" spans="2:263" ht="16.5" customHeight="1" x14ac:dyDescent="0.25">
      <c r="B25" s="121"/>
      <c r="C25" s="61" t="s">
        <v>183</v>
      </c>
      <c r="D25" s="62">
        <f>COUNTIF('Whole School EAL'!E:E,"BGHA") +COUNTIF('Whole School EAL'!E:E,"BEUR") +COUNTIF('Whole School EAL'!E:E,"BNAM") +COUNTIF('Whole School EAL'!E:E,"BOTB")</f>
        <v>0</v>
      </c>
      <c r="E25" s="63" t="e">
        <f>D25/E4</f>
        <v>#DIV/0!</v>
      </c>
      <c r="F25" s="14"/>
      <c r="G25" s="134" t="s">
        <v>622</v>
      </c>
      <c r="H25" s="134" t="s">
        <v>629</v>
      </c>
      <c r="I25" s="107">
        <f>COUNTIF('Whole School EAL'!P:P,"Stage 2")</f>
        <v>0</v>
      </c>
      <c r="J25" s="115" t="e">
        <f>I25/E4</f>
        <v>#DIV/0!</v>
      </c>
      <c r="K25" s="109"/>
      <c r="L25" s="165">
        <f>COUNTIFS('Whole School EAL'!F:F,"R",'Whole School EAL'!P:P,"Stage 2")</f>
        <v>0</v>
      </c>
      <c r="M25" s="166"/>
      <c r="N25" s="101">
        <f>COUNTIFS('Whole School EAL'!F:F,"Year 1",'Whole School EAL'!P:P,"Stage 2")</f>
        <v>0</v>
      </c>
      <c r="O25" s="101">
        <f>COUNTIFS('Whole School EAL'!F:F,"Year 2",'Whole School EAL'!P:P,"Stage 2")</f>
        <v>0</v>
      </c>
      <c r="P25" s="101">
        <f>COUNTIFS('Whole School EAL'!F:F,"Year 3",'Whole School EAL'!P:P,"Stage 2")</f>
        <v>0</v>
      </c>
      <c r="Q25" s="101">
        <f>COUNTIFS('Whole School EAL'!F:F,"Year 4",'Whole School EAL'!P:P,"Stage 2")</f>
        <v>0</v>
      </c>
      <c r="R25" s="101">
        <f>COUNTIFS('Whole School EAL'!F:F,"Year 5",'Whole School EAL'!P:P,"Stage 2")</f>
        <v>0</v>
      </c>
      <c r="S25" s="163">
        <f>COUNTIFS('Whole School EAL'!F:F,"Year 6",'Whole School EAL'!P:P,"Stage 2")</f>
        <v>0</v>
      </c>
      <c r="T25" s="163"/>
      <c r="U25" s="22"/>
      <c r="V25" s="128" t="s">
        <v>88</v>
      </c>
      <c r="W25" s="85">
        <f>COUNTIF('Whole School EAL'!I:I,"POR") +COUNTIF('Whole School EAL'!I:I,"PORA") +COUNTIF('Whole School EAL'!I:I,"PORB")</f>
        <v>0</v>
      </c>
      <c r="X25" s="96" t="e">
        <f>W25/E4</f>
        <v>#DIV/0!</v>
      </c>
      <c r="Y25" s="14"/>
      <c r="Z25" s="32" t="s">
        <v>39</v>
      </c>
      <c r="AA25" s="67">
        <f>COUNTIF('Whole School EAL'!R:R,"exceeding") +COUNTIF('Whole School EAL'!R:R,"Above ARE")</f>
        <v>0</v>
      </c>
      <c r="AB25" s="28" t="e">
        <f>AA25/AA28</f>
        <v>#DIV/0!</v>
      </c>
      <c r="AC25" s="15"/>
      <c r="AD25" s="14"/>
      <c r="AE25" s="14"/>
      <c r="AF25" s="14"/>
      <c r="AG25" s="14"/>
      <c r="AH25" s="14"/>
      <c r="AI25" s="14"/>
      <c r="AJ25" s="14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  <c r="IW25" s="119"/>
      <c r="IX25" s="119"/>
      <c r="IY25" s="119"/>
      <c r="IZ25" s="119"/>
      <c r="JA25" s="119"/>
      <c r="JB25" s="119"/>
      <c r="JC25" s="119"/>
    </row>
    <row r="26" spans="2:263" ht="16.5" customHeight="1" x14ac:dyDescent="0.25">
      <c r="B26" s="121"/>
      <c r="C26" s="61" t="s">
        <v>192</v>
      </c>
      <c r="D26" s="62">
        <f>COUNTIF('Whole School EAL'!E:E,"CHNE") +COUNTIF('Whole School EAL'!E:E,"CHKC") +COUNTIF('Whole School EAL'!E:E,"CMAL") +COUNTIF('Whole School EAL'!E:E,"CSNG") +COUNTIF('Whole School EAL'!E:E,"CTWN") +COUNTIF('Whole School EAL'!E:E,"COCH")</f>
        <v>0</v>
      </c>
      <c r="E26" s="63" t="e">
        <f>D26/E4</f>
        <v>#DIV/0!</v>
      </c>
      <c r="F26" s="14"/>
      <c r="G26" s="134" t="s">
        <v>623</v>
      </c>
      <c r="H26" s="134" t="s">
        <v>630</v>
      </c>
      <c r="I26" s="107">
        <f>COUNTIF('Whole School EAL'!P:P,"Stage 3")</f>
        <v>0</v>
      </c>
      <c r="J26" s="115" t="e">
        <f>I26/E4</f>
        <v>#DIV/0!</v>
      </c>
      <c r="K26" s="109"/>
      <c r="L26" s="165">
        <f>COUNTIFS('Whole School EAL'!F:F,"R",'Whole School EAL'!P:P,"Stage 3")</f>
        <v>0</v>
      </c>
      <c r="M26" s="166"/>
      <c r="N26" s="101">
        <f>COUNTIFS('Whole School EAL'!F:F,"Year 1",'Whole School EAL'!P:P,"Stage 3")</f>
        <v>0</v>
      </c>
      <c r="O26" s="101">
        <f>COUNTIFS('Whole School EAL'!F:F,"Year 2",'Whole School EAL'!P:P,"Stage 3")</f>
        <v>0</v>
      </c>
      <c r="P26" s="101">
        <f>COUNTIFS('Whole School EAL'!F:F,"Year 3",'Whole School EAL'!P:P,"Stage 3")</f>
        <v>0</v>
      </c>
      <c r="Q26" s="101">
        <f>COUNTIFS('Whole School EAL'!F:F,"Year 4",'Whole School EAL'!P:P,"Stage 3")</f>
        <v>0</v>
      </c>
      <c r="R26" s="101">
        <f>COUNTIFS('Whole School EAL'!F:F,"Year 5",'Whole School EAL'!P:P,"Stage 3")</f>
        <v>0</v>
      </c>
      <c r="S26" s="163">
        <f>COUNTIFS('Whole School EAL'!F:F,"Year 6",'Whole School EAL'!P:P,"Stage 3")</f>
        <v>0</v>
      </c>
      <c r="T26" s="163"/>
      <c r="U26" s="22"/>
      <c r="V26" s="128" t="s">
        <v>305</v>
      </c>
      <c r="W26" s="86">
        <f>COUNTIF('Whole School EAL'!I:I,"TGR")</f>
        <v>0</v>
      </c>
      <c r="X26" s="96" t="e">
        <f>W26/E4</f>
        <v>#DIV/0!</v>
      </c>
      <c r="Y26" s="14"/>
      <c r="Z26" s="32" t="s">
        <v>40</v>
      </c>
      <c r="AA26" s="67">
        <f>COUNTIF('Whole School EAL'!R:R,"expected") +COUNTIF('Whole School EAL'!R:R,"At ARE")</f>
        <v>0</v>
      </c>
      <c r="AB26" s="28" t="e">
        <f>AA26/AA28</f>
        <v>#DIV/0!</v>
      </c>
      <c r="AC26" s="15"/>
      <c r="AD26" s="14"/>
      <c r="AE26" s="14"/>
      <c r="AF26" s="14"/>
      <c r="AG26" s="14"/>
      <c r="AH26" s="14"/>
      <c r="AI26" s="14"/>
      <c r="AJ26" s="14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  <c r="IW26" s="119"/>
      <c r="IX26" s="119"/>
      <c r="IY26" s="119"/>
      <c r="IZ26" s="119"/>
      <c r="JA26" s="119"/>
      <c r="JB26" s="119"/>
      <c r="JC26" s="119"/>
    </row>
    <row r="27" spans="2:263" ht="16.5" customHeight="1" x14ac:dyDescent="0.25">
      <c r="B27" s="121"/>
      <c r="C27" s="61" t="s">
        <v>204</v>
      </c>
      <c r="D27" s="62">
        <f>COUNTIF('Whole School EAL'!E:E,"OOTH") +COUNTIF('Whole School EAL'!E:E,"OAFG") +COUNTIF('Whole School EAL'!E:E,"OARA") +COUNTIF('Whole School EAL'!E:E,"OEGY") +COUNTIF('Whole School EAL'!E:E,"OFIL") +COUNTIF('Whole School EAL'!E:E,"OIRN") +COUNTIF('Whole School EAL'!E:E,"OIRQ") +COUNTIF('Whole School EAL'!E:E,"OJPN") +COUNTIF('Whole School EAL'!E:E,"OKOR") +COUNTIF('Whole School EAL'!E:E,"OKRD") +COUNTIF('Whole School EAL'!E:E,"OLAM") +COUNTIF('Whole School EAL'!E:E,"OLEB") +COUNTIF('Whole School EAL'!E:E,"OLIB") +COUNTIF('Whole School EAL'!E:E,"OMAL") +COUNTIF('Whole School EAL'!E:E,"OMRC") +COUNTIF('Whole School EAL'!E:E,"OPOL") +COUNTIF('Whole School EAL'!E:E,"OTHA") +COUNTIF('Whole School EAL'!E:E,"OVIE") +COUNTIF('Whole School EAL'!E:E,"OYEM") +COUNTIF('Whole School EAL'!E:E,"OOEG")</f>
        <v>0</v>
      </c>
      <c r="E27" s="63" t="e">
        <f>D27/E4</f>
        <v>#DIV/0!</v>
      </c>
      <c r="F27" s="14"/>
      <c r="G27" s="134" t="s">
        <v>624</v>
      </c>
      <c r="H27" s="134" t="s">
        <v>630</v>
      </c>
      <c r="I27" s="107">
        <f>COUNTIF('Whole School EAL'!P:P,"Stage 4")</f>
        <v>0</v>
      </c>
      <c r="J27" s="115" t="e">
        <f>I27/E4</f>
        <v>#DIV/0!</v>
      </c>
      <c r="K27" s="109"/>
      <c r="L27" s="165">
        <f>COUNTIFS('Whole School EAL'!F:F,"R",'Whole School EAL'!P:P,"Stage 4")</f>
        <v>0</v>
      </c>
      <c r="M27" s="166"/>
      <c r="N27" s="101">
        <f>COUNTIFS('Whole School EAL'!F:F,"Year 1",'Whole School EAL'!P:P,"Stage 4")</f>
        <v>0</v>
      </c>
      <c r="O27" s="101">
        <f>COUNTIFS('Whole School EAL'!F:F,"Year 2",'Whole School EAL'!P:P,"Stage 4")</f>
        <v>0</v>
      </c>
      <c r="P27" s="101">
        <f>COUNTIFS('Whole School EAL'!F:F,"Year 3",'Whole School EAL'!P:P,"Stage 4")</f>
        <v>0</v>
      </c>
      <c r="Q27" s="101">
        <f>COUNTIFS('Whole School EAL'!F:F,"Year 4",'Whole School EAL'!P:P,"Stage 4")</f>
        <v>0</v>
      </c>
      <c r="R27" s="101">
        <f>COUNTIFS('Whole School EAL'!F:F,"Year 5",'Whole School EAL'!P:P,"Stage 4")</f>
        <v>0</v>
      </c>
      <c r="S27" s="163">
        <f>COUNTIFS('Whole School EAL'!F:F,"Year 6",'Whole School EAL'!P:P,"Stage 4")</f>
        <v>0</v>
      </c>
      <c r="T27" s="163"/>
      <c r="U27" s="22"/>
      <c r="V27" s="128" t="s">
        <v>307</v>
      </c>
      <c r="W27" s="86">
        <f>COUNTIF('Whole School EAL'!I:I,"GER")</f>
        <v>0</v>
      </c>
      <c r="X27" s="96" t="e">
        <f>W27/E4</f>
        <v>#DIV/0!</v>
      </c>
      <c r="Y27" s="14"/>
      <c r="Z27" s="32" t="s">
        <v>41</v>
      </c>
      <c r="AA27" s="67">
        <f>COUNTIF('Whole School EAL'!R:R,"emerging") +COUNTIF('Whole School EAL'!R:R,"Below ARE")</f>
        <v>0</v>
      </c>
      <c r="AB27" s="28" t="e">
        <f>AA27/AA28</f>
        <v>#DIV/0!</v>
      </c>
      <c r="AC27" s="15"/>
      <c r="AD27" s="14"/>
      <c r="AE27" s="14"/>
      <c r="AF27" s="14"/>
      <c r="AG27" s="14"/>
      <c r="AH27" s="14"/>
      <c r="AI27" s="14"/>
      <c r="AJ27" s="14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  <c r="IW27" s="119"/>
      <c r="IX27" s="119"/>
      <c r="IY27" s="119"/>
      <c r="IZ27" s="119"/>
      <c r="JA27" s="119"/>
      <c r="JB27" s="119"/>
      <c r="JC27" s="119"/>
    </row>
    <row r="28" spans="2:263" ht="16.5" customHeight="1" x14ac:dyDescent="0.25">
      <c r="B28" s="121"/>
      <c r="C28" s="61" t="s">
        <v>239</v>
      </c>
      <c r="D28" s="64">
        <f>COUNTIF('Whole School EAL'!E:E,"REFU")</f>
        <v>0</v>
      </c>
      <c r="E28" s="66" t="e">
        <f>D28/E4</f>
        <v>#DIV/0!</v>
      </c>
      <c r="F28" s="14"/>
      <c r="G28" s="134" t="s">
        <v>625</v>
      </c>
      <c r="H28" s="134" t="s">
        <v>631</v>
      </c>
      <c r="I28" s="107">
        <f>COUNTIF('Whole School EAL'!P:P,"Stage 5")</f>
        <v>0</v>
      </c>
      <c r="J28" s="115" t="e">
        <f>I28/E4</f>
        <v>#DIV/0!</v>
      </c>
      <c r="K28" s="109"/>
      <c r="L28" s="165">
        <f>COUNTIFS('Whole School EAL'!F:F,"R",'Whole School EAL'!P:P,"Stage 5")</f>
        <v>0</v>
      </c>
      <c r="M28" s="166"/>
      <c r="N28" s="101">
        <f>COUNTIFS('Whole School EAL'!F:F,"Year 1",'Whole School EAL'!P:P,"Stage 5")</f>
        <v>0</v>
      </c>
      <c r="O28" s="101">
        <f>COUNTIFS('Whole School EAL'!F:F,"Year 2",'Whole School EAL'!P:P,"Stage 5")</f>
        <v>0</v>
      </c>
      <c r="P28" s="101">
        <f>COUNTIFS('Whole School EAL'!F:F,"Year 3",'Whole School EAL'!P:P,"Stage 5")</f>
        <v>0</v>
      </c>
      <c r="Q28" s="101">
        <f>COUNTIFS('Whole School EAL'!F:F,"Year 4",'Whole School EAL'!P:P,"Stage 5")</f>
        <v>0</v>
      </c>
      <c r="R28" s="101">
        <f>COUNTIFS('Whole School EAL'!F:F,"Year 5",'Whole School EAL'!P:P,"Stage 5")</f>
        <v>0</v>
      </c>
      <c r="S28" s="163">
        <f>COUNTIFS('Whole School EAL'!F:F,"Year 6",'Whole School EAL'!P:P,"Stage 5")</f>
        <v>0</v>
      </c>
      <c r="T28" s="163"/>
      <c r="U28" s="22"/>
      <c r="V28" s="128" t="s">
        <v>309</v>
      </c>
      <c r="W28" s="86">
        <f>COUNTIF('Whole School EAL'!I:I,"TAM")</f>
        <v>0</v>
      </c>
      <c r="X28" s="96" t="e">
        <f>W28/E4</f>
        <v>#DIV/0!</v>
      </c>
      <c r="Y28" s="14"/>
      <c r="Z28" s="33" t="s">
        <v>12</v>
      </c>
      <c r="AA28" s="29">
        <f>AA25+AA26+AA27</f>
        <v>0</v>
      </c>
      <c r="AB28" s="30" t="e">
        <f>AA28/AA28</f>
        <v>#DIV/0!</v>
      </c>
      <c r="AC28" s="15"/>
      <c r="AD28" s="14"/>
      <c r="AE28" s="14"/>
      <c r="AF28" s="14"/>
      <c r="AG28" s="14"/>
      <c r="AH28" s="14"/>
      <c r="AI28" s="14"/>
      <c r="AJ28" s="14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  <c r="IW28" s="119"/>
      <c r="IX28" s="119"/>
      <c r="IY28" s="119"/>
      <c r="IZ28" s="119"/>
      <c r="JA28" s="119"/>
      <c r="JB28" s="119"/>
      <c r="JC28" s="119"/>
    </row>
    <row r="29" spans="2:263" ht="16.5" customHeight="1" x14ac:dyDescent="0.25">
      <c r="B29" s="121"/>
      <c r="C29" s="61" t="s">
        <v>241</v>
      </c>
      <c r="D29" s="64">
        <f>COUNTIF('Whole School EAL'!E:E,"NOBT")</f>
        <v>0</v>
      </c>
      <c r="E29" s="66" t="e">
        <f>D29/E4</f>
        <v>#DIV/0!</v>
      </c>
      <c r="F29" s="14"/>
      <c r="G29" s="134" t="s">
        <v>626</v>
      </c>
      <c r="H29" s="134" t="s">
        <v>631</v>
      </c>
      <c r="I29" s="107">
        <f>COUNTIF('Whole School EAL'!P:P,"Stage 6")</f>
        <v>0</v>
      </c>
      <c r="J29" s="115" t="e">
        <f>I29/E4</f>
        <v>#DIV/0!</v>
      </c>
      <c r="K29" s="109"/>
      <c r="L29" s="165">
        <f>COUNTIFS('Whole School EAL'!F:F,"R",'Whole School EAL'!P:P,"Stage 6")</f>
        <v>0</v>
      </c>
      <c r="M29" s="166"/>
      <c r="N29" s="101">
        <f>COUNTIFS('Whole School EAL'!F:F,"Year 1",'Whole School EAL'!P:P,"Stage 6")</f>
        <v>0</v>
      </c>
      <c r="O29" s="101">
        <f>COUNTIFS('Whole School EAL'!F:F,"Year 2",'Whole School EAL'!P:P,"Stage 6")</f>
        <v>0</v>
      </c>
      <c r="P29" s="101">
        <f>COUNTIFS('Whole School EAL'!F:F,"Year 3",'Whole School EAL'!P:P,"Stage 6")</f>
        <v>0</v>
      </c>
      <c r="Q29" s="101">
        <f>COUNTIFS('Whole School EAL'!F:F,"Year 4",'Whole School EAL'!P:P,"Stage 6")</f>
        <v>0</v>
      </c>
      <c r="R29" s="101">
        <f>COUNTIFS('Whole School EAL'!F:F,"Year 5",'Whole School EAL'!P:P,"Stage 6")</f>
        <v>0</v>
      </c>
      <c r="S29" s="163">
        <f>COUNTIFS('Whole School EAL'!F:F,"Year 6",'Whole School EAL'!P:P,"Stage 6")</f>
        <v>0</v>
      </c>
      <c r="T29" s="163"/>
      <c r="U29" s="22"/>
      <c r="V29" s="128" t="s">
        <v>1052</v>
      </c>
      <c r="W29" s="85">
        <f>E4-SUM(W10:W28)</f>
        <v>0</v>
      </c>
      <c r="X29" s="96" t="e">
        <f>W29/E4</f>
        <v>#DIV/0!</v>
      </c>
      <c r="Y29" s="14"/>
      <c r="Z29" s="123"/>
      <c r="AA29" s="123"/>
      <c r="AB29" s="123"/>
      <c r="AC29" s="15"/>
      <c r="AD29" s="14"/>
      <c r="AE29" s="14"/>
      <c r="AF29" s="14"/>
      <c r="AG29" s="14"/>
      <c r="AH29" s="14"/>
      <c r="AI29" s="14"/>
      <c r="AJ29" s="14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  <c r="IW29" s="119"/>
      <c r="IX29" s="119"/>
      <c r="IY29" s="119"/>
      <c r="IZ29" s="119"/>
      <c r="JA29" s="119"/>
      <c r="JB29" s="119"/>
      <c r="JC29" s="119"/>
    </row>
    <row r="30" spans="2:263" ht="16.5" customHeight="1" x14ac:dyDescent="0.25">
      <c r="B30" s="121"/>
      <c r="C30" s="119"/>
      <c r="D30" s="119"/>
      <c r="E30" s="119"/>
      <c r="F30" s="14"/>
      <c r="G30" s="134" t="s">
        <v>627</v>
      </c>
      <c r="H30" s="134" t="s">
        <v>632</v>
      </c>
      <c r="I30" s="107">
        <f>COUNTIF('Whole School EAL'!P:P,"Stage 7")</f>
        <v>0</v>
      </c>
      <c r="J30" s="115" t="e">
        <f>I30/E4</f>
        <v>#DIV/0!</v>
      </c>
      <c r="K30" s="109"/>
      <c r="L30" s="165">
        <f>COUNTIFS('Whole School EAL'!F:F,"R",'Whole School EAL'!P:P,"Stage 7")</f>
        <v>0</v>
      </c>
      <c r="M30" s="166"/>
      <c r="N30" s="101">
        <f>COUNTIFS('Whole School EAL'!F:F,"Year 1",'Whole School EAL'!P:P,"Stage 7")</f>
        <v>0</v>
      </c>
      <c r="O30" s="101">
        <f>COUNTIFS('Whole School EAL'!F:F,"Year 2",'Whole School EAL'!P:P,"Stage 7")</f>
        <v>0</v>
      </c>
      <c r="P30" s="101">
        <f>COUNTIFS('Whole School EAL'!F:F,"Year 3",'Whole School EAL'!P:P,"Stage 7")</f>
        <v>0</v>
      </c>
      <c r="Q30" s="101">
        <f>COUNTIFS('Whole School EAL'!F:F,"Year 4",'Whole School EAL'!P:P,"Stage 7")</f>
        <v>0</v>
      </c>
      <c r="R30" s="101">
        <f>COUNTIFS('Whole School EAL'!F:F,"Year 5",'Whole School EAL'!P:P,"Stage 7")</f>
        <v>0</v>
      </c>
      <c r="S30" s="163">
        <f>COUNTIFS('Whole School EAL'!F:F,"Year 6",'Whole School EAL'!P:P,"Stage 7")</f>
        <v>0</v>
      </c>
      <c r="T30" s="163"/>
      <c r="U30" s="22"/>
      <c r="V30" s="119"/>
      <c r="W30" s="119"/>
      <c r="X30" s="119"/>
      <c r="Y30" s="14"/>
      <c r="Z30" s="116" t="s">
        <v>23</v>
      </c>
      <c r="AA30" s="31" t="s">
        <v>2</v>
      </c>
      <c r="AB30" s="117" t="s">
        <v>3</v>
      </c>
      <c r="AC30" s="15"/>
      <c r="AD30" s="14"/>
      <c r="AE30" s="14"/>
      <c r="AF30" s="14"/>
      <c r="AG30" s="14"/>
      <c r="AH30" s="14"/>
      <c r="AI30" s="14"/>
      <c r="AJ30" s="14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  <c r="IW30" s="119"/>
      <c r="IX30" s="119"/>
      <c r="IY30" s="119"/>
      <c r="IZ30" s="119"/>
      <c r="JA30" s="119"/>
      <c r="JB30" s="119"/>
      <c r="JC30" s="119"/>
    </row>
    <row r="31" spans="2:263" ht="16.5" customHeight="1" x14ac:dyDescent="0.25">
      <c r="B31" s="121"/>
      <c r="C31" s="14"/>
      <c r="D31" s="130"/>
      <c r="E31" s="14"/>
      <c r="F31" s="14"/>
      <c r="G31" s="134" t="s">
        <v>628</v>
      </c>
      <c r="H31" s="134" t="s">
        <v>633</v>
      </c>
      <c r="I31" s="107">
        <f>COUNTIF('Whole School EAL'!P:P,"Stage 8")</f>
        <v>0</v>
      </c>
      <c r="J31" s="115" t="e">
        <f>I31/E4</f>
        <v>#DIV/0!</v>
      </c>
      <c r="K31" s="109"/>
      <c r="L31" s="165">
        <f>COUNTIFS('Whole School EAL'!F:F,"R",'Whole School EAL'!P:P,"Stage 8")</f>
        <v>0</v>
      </c>
      <c r="M31" s="166"/>
      <c r="N31" s="101">
        <f>COUNTIFS('Whole School EAL'!F:F,"Year 1",'Whole School EAL'!P:P,"Stage 8")</f>
        <v>0</v>
      </c>
      <c r="O31" s="101">
        <f>COUNTIFS('Whole School EAL'!F:F,"Year 2",'Whole School EAL'!P:P,"Stage 8")</f>
        <v>0</v>
      </c>
      <c r="P31" s="101">
        <f>COUNTIFS('Whole School EAL'!F:F,"Year 3",'Whole School EAL'!P:P,"Stage 8")</f>
        <v>0</v>
      </c>
      <c r="Q31" s="101">
        <f>COUNTIFS('Whole School EAL'!F:F,"Year 4",'Whole School EAL'!P:P,"Stage 8")</f>
        <v>0</v>
      </c>
      <c r="R31" s="101">
        <f>COUNTIFS('Whole School EAL'!F:F,"Year 5",'Whole School EAL'!P:P,"Stage 8")</f>
        <v>0</v>
      </c>
      <c r="S31" s="163">
        <f>COUNTIFS('Whole School EAL'!F:F,"Year 6",'Whole School EAL'!P:P,"Stage 8")</f>
        <v>0</v>
      </c>
      <c r="T31" s="163"/>
      <c r="U31" s="14"/>
      <c r="V31" s="14"/>
      <c r="W31" s="14"/>
      <c r="X31" s="14"/>
      <c r="Y31" s="14"/>
      <c r="Z31" s="32" t="s">
        <v>39</v>
      </c>
      <c r="AA31" s="34">
        <f>COUNTIF('Whole School EAL'!S:S,"exceeding") +COUNTIF('Whole School EAL'!S:S,"above ARE")</f>
        <v>0</v>
      </c>
      <c r="AB31" s="28" t="e">
        <f>AA31/AA34</f>
        <v>#DIV/0!</v>
      </c>
      <c r="AC31" s="15"/>
      <c r="AD31" s="14"/>
      <c r="AE31" s="14"/>
      <c r="AF31" s="14"/>
      <c r="AG31" s="14"/>
      <c r="AH31" s="14"/>
      <c r="AI31" s="14"/>
      <c r="AJ31" s="14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  <c r="IW31" s="119"/>
      <c r="IX31" s="119"/>
      <c r="IY31" s="119"/>
      <c r="IZ31" s="119"/>
      <c r="JA31" s="119"/>
      <c r="JB31" s="119"/>
      <c r="JC31" s="119"/>
    </row>
    <row r="32" spans="2:263" ht="16.5" customHeight="1" x14ac:dyDescent="0.25">
      <c r="B32" s="121"/>
      <c r="C32" s="171"/>
      <c r="D32" s="171"/>
      <c r="E32" s="171"/>
      <c r="F32" s="14"/>
      <c r="G32" s="191"/>
      <c r="H32" s="19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2" t="s">
        <v>40</v>
      </c>
      <c r="AA32" s="34">
        <f>COUNTIF('Whole School EAL'!S:S,"expected") +COUNTIF('Whole School EAL'!S:S,"At ARE")</f>
        <v>0</v>
      </c>
      <c r="AB32" s="28" t="e">
        <f>AA32/AA34</f>
        <v>#DIV/0!</v>
      </c>
      <c r="AC32" s="15"/>
      <c r="AD32" s="14"/>
      <c r="AE32" s="14"/>
      <c r="AF32" s="14"/>
      <c r="AG32" s="14"/>
      <c r="AH32" s="14"/>
      <c r="AI32" s="14"/>
      <c r="AJ32" s="14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/>
      <c r="IY32" s="119"/>
      <c r="IZ32" s="119"/>
      <c r="JA32" s="119"/>
      <c r="JB32" s="119"/>
      <c r="JC32" s="119"/>
    </row>
    <row r="33" spans="1:263" s="123" customFormat="1" ht="16.5" customHeight="1" x14ac:dyDescent="0.25">
      <c r="A33" s="119"/>
      <c r="B33" s="121"/>
      <c r="C33" s="171"/>
      <c r="D33" s="171"/>
      <c r="E33" s="171"/>
      <c r="F33" s="14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4"/>
      <c r="V33" s="14"/>
      <c r="W33" s="14"/>
      <c r="X33" s="14"/>
      <c r="Y33" s="14"/>
      <c r="Z33" s="32" t="s">
        <v>41</v>
      </c>
      <c r="AA33" s="34">
        <f>COUNTIF('Whole School EAL'!S:S,"emerging") +COUNTIF('Whole School EAL'!S:S,"below ARE")</f>
        <v>0</v>
      </c>
      <c r="AB33" s="28" t="e">
        <f>AA33/AA34</f>
        <v>#DIV/0!</v>
      </c>
      <c r="AC33" s="15"/>
      <c r="AD33" s="14"/>
      <c r="AE33" s="14"/>
      <c r="AF33" s="14"/>
      <c r="AG33" s="14"/>
      <c r="AH33" s="14"/>
      <c r="AI33" s="14"/>
      <c r="AJ33" s="14"/>
    </row>
    <row r="34" spans="1:263" ht="16.5" customHeight="1" x14ac:dyDescent="0.25">
      <c r="B34" s="121"/>
      <c r="C34" s="14"/>
      <c r="D34" s="14"/>
      <c r="E34" s="14"/>
      <c r="F34" s="14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4"/>
      <c r="V34" s="14"/>
      <c r="W34" s="14"/>
      <c r="X34" s="14"/>
      <c r="Y34" s="14"/>
      <c r="Z34" s="33" t="s">
        <v>12</v>
      </c>
      <c r="AA34" s="29">
        <f>AA31+AA32+AA33</f>
        <v>0</v>
      </c>
      <c r="AB34" s="30" t="e">
        <f>AA34/AA34</f>
        <v>#DIV/0!</v>
      </c>
      <c r="AC34" s="15"/>
      <c r="AD34" s="14"/>
      <c r="AE34" s="14"/>
      <c r="AF34" s="14"/>
      <c r="AG34" s="14"/>
      <c r="AH34" s="14"/>
      <c r="AI34" s="14"/>
      <c r="AJ34" s="14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19"/>
      <c r="IZ34" s="119"/>
      <c r="JA34" s="119"/>
      <c r="JB34" s="119"/>
      <c r="JC34" s="119"/>
    </row>
    <row r="35" spans="1:263" ht="8.1" customHeight="1" thickBot="1" x14ac:dyDescent="0.3">
      <c r="B35" s="131"/>
      <c r="C35" s="132"/>
      <c r="D35" s="132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14"/>
      <c r="AE35" s="14"/>
      <c r="AF35" s="14"/>
      <c r="AG35" s="14"/>
      <c r="AH35" s="14"/>
      <c r="AI35" s="14"/>
      <c r="AJ35" s="14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  <c r="IW35" s="119"/>
      <c r="IX35" s="119"/>
      <c r="IY35" s="119"/>
      <c r="IZ35" s="119"/>
      <c r="JA35" s="119"/>
      <c r="JB35" s="119"/>
      <c r="JC35" s="119"/>
    </row>
    <row r="36" spans="1:263" ht="17.25" customHeight="1" thickTop="1" x14ac:dyDescent="0.25">
      <c r="C36" s="119"/>
      <c r="D36" s="14"/>
      <c r="E36" s="14"/>
      <c r="F36" s="14"/>
      <c r="G36" s="14"/>
      <c r="H36" s="83"/>
      <c r="I36" s="8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  <c r="IW36" s="119"/>
      <c r="IX36" s="119"/>
      <c r="IY36" s="119"/>
      <c r="IZ36" s="119"/>
      <c r="JA36" s="119"/>
      <c r="JB36" s="119"/>
      <c r="JC36" s="119"/>
    </row>
    <row r="37" spans="1:263" ht="16.5" customHeight="1" x14ac:dyDescent="0.25">
      <c r="C37" s="14"/>
      <c r="D37" s="14"/>
      <c r="E37" s="14"/>
      <c r="F37" s="14"/>
      <c r="G37" s="14"/>
      <c r="H37" s="83"/>
      <c r="I37" s="8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  <c r="IW37" s="119"/>
      <c r="IX37" s="119"/>
      <c r="IY37" s="119"/>
      <c r="IZ37" s="119"/>
      <c r="JA37" s="119"/>
      <c r="JB37" s="119"/>
      <c r="JC37" s="119"/>
    </row>
    <row r="38" spans="1:263" ht="16.5" customHeight="1" x14ac:dyDescent="0.25">
      <c r="C38" s="119"/>
      <c r="D38" s="119"/>
      <c r="E38" s="14"/>
      <c r="F38" s="14"/>
      <c r="J38" s="83"/>
      <c r="K38" s="83"/>
      <c r="L38" s="8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F38" s="14"/>
      <c r="AG38" s="14"/>
      <c r="AH38" s="14"/>
      <c r="AI38" s="14"/>
      <c r="AJ38" s="14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  <c r="IW38" s="119"/>
      <c r="IX38" s="119"/>
      <c r="IY38" s="119"/>
      <c r="IZ38" s="119"/>
      <c r="JA38" s="119"/>
      <c r="JB38" s="119"/>
      <c r="JC38" s="119"/>
    </row>
    <row r="39" spans="1:263" ht="16.5" customHeight="1" x14ac:dyDescent="0.25">
      <c r="C39" s="119"/>
      <c r="D39" s="119"/>
      <c r="E39" s="14"/>
      <c r="F39" s="14"/>
      <c r="J39" s="83"/>
      <c r="K39" s="83"/>
      <c r="L39" s="8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F39" s="14"/>
      <c r="AG39" s="14"/>
      <c r="AH39" s="14"/>
      <c r="AI39" s="14"/>
      <c r="AJ39" s="14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  <c r="IW39" s="119"/>
      <c r="IX39" s="119"/>
      <c r="IY39" s="119"/>
      <c r="IZ39" s="119"/>
      <c r="JA39" s="119"/>
      <c r="JB39" s="119"/>
      <c r="JC39" s="119"/>
    </row>
    <row r="40" spans="1:263" ht="16.5" customHeight="1" x14ac:dyDescent="0.25">
      <c r="C40" s="119"/>
      <c r="D40" s="119"/>
      <c r="E40" s="14"/>
      <c r="F40" s="14"/>
      <c r="J40" s="83"/>
      <c r="K40" s="83"/>
      <c r="L40" s="8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F40" s="14"/>
      <c r="AG40" s="14"/>
      <c r="AH40" s="14"/>
      <c r="AI40" s="14"/>
      <c r="AJ40" s="14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  <c r="IW40" s="119"/>
      <c r="IX40" s="119"/>
      <c r="IY40" s="119"/>
      <c r="IZ40" s="119"/>
      <c r="JA40" s="119"/>
      <c r="JB40" s="119"/>
      <c r="JC40" s="119"/>
    </row>
    <row r="41" spans="1:263" ht="16.5" customHeight="1" x14ac:dyDescent="0.25">
      <c r="C41" s="119"/>
      <c r="D41" s="119"/>
      <c r="AJ41" s="14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  <c r="IW41" s="119"/>
      <c r="IX41" s="119"/>
      <c r="IY41" s="119"/>
      <c r="IZ41" s="119"/>
      <c r="JA41" s="119"/>
      <c r="JB41" s="119"/>
      <c r="JC41" s="119"/>
    </row>
    <row r="42" spans="1:263" ht="16.5" customHeight="1" x14ac:dyDescent="0.25">
      <c r="C42" s="119"/>
      <c r="D42" s="119"/>
      <c r="AJ42" s="14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  <c r="IW42" s="119"/>
      <c r="IX42" s="119"/>
      <c r="IY42" s="119"/>
      <c r="IZ42" s="119"/>
      <c r="JA42" s="119"/>
      <c r="JB42" s="119"/>
      <c r="JC42" s="119"/>
    </row>
    <row r="43" spans="1:263" ht="16.5" customHeight="1" x14ac:dyDescent="0.25">
      <c r="C43" s="119"/>
      <c r="D43" s="119"/>
      <c r="AJ43" s="14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  <c r="IW43" s="119"/>
      <c r="IX43" s="119"/>
      <c r="IY43" s="119"/>
      <c r="IZ43" s="119"/>
      <c r="JA43" s="119"/>
      <c r="JB43" s="119"/>
      <c r="JC43" s="119"/>
    </row>
    <row r="44" spans="1:263" ht="16.5" customHeight="1" x14ac:dyDescent="0.25">
      <c r="C44" s="119"/>
      <c r="D44" s="119"/>
      <c r="AJ44" s="14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  <c r="IW44" s="119"/>
      <c r="IX44" s="119"/>
      <c r="IY44" s="119"/>
      <c r="IZ44" s="119"/>
      <c r="JA44" s="119"/>
      <c r="JB44" s="119"/>
      <c r="JC44" s="119"/>
    </row>
    <row r="45" spans="1:263" ht="16.5" customHeight="1" x14ac:dyDescent="0.25">
      <c r="C45" s="119"/>
      <c r="D45" s="119"/>
      <c r="AJ45" s="14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  <c r="IW45" s="119"/>
      <c r="IX45" s="119"/>
      <c r="IY45" s="119"/>
      <c r="IZ45" s="119"/>
      <c r="JA45" s="119"/>
      <c r="JB45" s="119"/>
      <c r="JC45" s="119"/>
    </row>
    <row r="46" spans="1:263" ht="16.5" customHeight="1" x14ac:dyDescent="0.25">
      <c r="C46" s="119"/>
      <c r="D46" s="119"/>
      <c r="AJ46" s="14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  <c r="IW46" s="119"/>
      <c r="IX46" s="119"/>
      <c r="IY46" s="119"/>
      <c r="IZ46" s="119"/>
      <c r="JA46" s="119"/>
      <c r="JB46" s="119"/>
      <c r="JC46" s="119"/>
    </row>
    <row r="47" spans="1:263" ht="16.5" customHeight="1" x14ac:dyDescent="0.25">
      <c r="C47" s="119"/>
      <c r="D47" s="119"/>
      <c r="AJ47" s="14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  <c r="IW47" s="119"/>
      <c r="IX47" s="119"/>
      <c r="IY47" s="119"/>
      <c r="IZ47" s="119"/>
      <c r="JA47" s="119"/>
      <c r="JB47" s="119"/>
      <c r="JC47" s="119"/>
    </row>
    <row r="48" spans="1:263" ht="16.5" customHeight="1" x14ac:dyDescent="0.25">
      <c r="C48" s="119"/>
      <c r="D48" s="119"/>
      <c r="AJ48" s="14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  <c r="IW48" s="119"/>
      <c r="IX48" s="119"/>
      <c r="IY48" s="119"/>
      <c r="IZ48" s="119"/>
      <c r="JA48" s="119"/>
      <c r="JB48" s="119"/>
      <c r="JC48" s="119"/>
    </row>
    <row r="49" spans="3:263" ht="16.5" customHeight="1" x14ac:dyDescent="0.25">
      <c r="C49" s="119"/>
      <c r="D49" s="119"/>
      <c r="AJ49" s="14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  <c r="IW49" s="119"/>
      <c r="IX49" s="119"/>
      <c r="IY49" s="119"/>
      <c r="IZ49" s="119"/>
      <c r="JA49" s="119"/>
      <c r="JB49" s="119"/>
      <c r="JC49" s="119"/>
    </row>
    <row r="50" spans="3:263" ht="16.5" customHeight="1" x14ac:dyDescent="0.25">
      <c r="C50" s="119"/>
      <c r="D50" s="119"/>
      <c r="AJ50" s="14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119"/>
      <c r="IQ50" s="119"/>
      <c r="IR50" s="119"/>
      <c r="IS50" s="119"/>
      <c r="IT50" s="119"/>
      <c r="IU50" s="119"/>
      <c r="IV50" s="119"/>
      <c r="IW50" s="119"/>
      <c r="IX50" s="119"/>
      <c r="IY50" s="119"/>
      <c r="IZ50" s="119"/>
      <c r="JA50" s="119"/>
      <c r="JB50" s="119"/>
      <c r="JC50" s="119"/>
    </row>
    <row r="51" spans="3:263" ht="16.5" customHeight="1" x14ac:dyDescent="0.25">
      <c r="C51" s="119"/>
      <c r="D51" s="119"/>
      <c r="AJ51" s="14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119"/>
      <c r="IQ51" s="119"/>
      <c r="IR51" s="119"/>
      <c r="IS51" s="119"/>
      <c r="IT51" s="119"/>
      <c r="IU51" s="119"/>
      <c r="IV51" s="119"/>
      <c r="IW51" s="119"/>
      <c r="IX51" s="119"/>
      <c r="IY51" s="119"/>
      <c r="IZ51" s="119"/>
      <c r="JA51" s="119"/>
      <c r="JB51" s="119"/>
      <c r="JC51" s="119"/>
    </row>
    <row r="52" spans="3:263" ht="16.5" customHeight="1" x14ac:dyDescent="0.25">
      <c r="C52" s="119"/>
      <c r="D52" s="119"/>
      <c r="AJ52" s="14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  <c r="IW52" s="119"/>
      <c r="IX52" s="119"/>
      <c r="IY52" s="119"/>
      <c r="IZ52" s="119"/>
      <c r="JA52" s="119"/>
      <c r="JB52" s="119"/>
      <c r="JC52" s="119"/>
    </row>
    <row r="53" spans="3:263" ht="16.5" customHeight="1" x14ac:dyDescent="0.25">
      <c r="C53" s="119"/>
      <c r="D53" s="119"/>
      <c r="AJ53" s="14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  <c r="IW53" s="119"/>
      <c r="IX53" s="119"/>
      <c r="IY53" s="119"/>
      <c r="IZ53" s="119"/>
      <c r="JA53" s="119"/>
      <c r="JB53" s="119"/>
      <c r="JC53" s="119"/>
    </row>
    <row r="54" spans="3:263" ht="16.5" customHeight="1" x14ac:dyDescent="0.25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4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  <c r="IW54" s="119"/>
      <c r="IX54" s="119"/>
      <c r="IY54" s="119"/>
      <c r="IZ54" s="119"/>
      <c r="JA54" s="119"/>
      <c r="JB54" s="119"/>
      <c r="JC54" s="119"/>
    </row>
    <row r="55" spans="3:263" ht="16.5" customHeight="1" x14ac:dyDescent="0.25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4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19"/>
      <c r="IZ55" s="119"/>
      <c r="JA55" s="119"/>
      <c r="JB55" s="119"/>
      <c r="JC55" s="119"/>
    </row>
    <row r="56" spans="3:263" ht="16.5" customHeight="1" x14ac:dyDescent="0.25"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4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19"/>
      <c r="IZ56" s="119"/>
      <c r="JA56" s="119"/>
      <c r="JB56" s="119"/>
      <c r="JC56" s="119"/>
    </row>
    <row r="57" spans="3:263" ht="16.5" customHeight="1" x14ac:dyDescent="0.25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4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  <c r="IW57" s="119"/>
      <c r="IX57" s="119"/>
      <c r="IY57" s="119"/>
      <c r="IZ57" s="119"/>
      <c r="JA57" s="119"/>
      <c r="JB57" s="119"/>
      <c r="JC57" s="119"/>
    </row>
    <row r="58" spans="3:263" ht="16.5" customHeight="1" x14ac:dyDescent="0.25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4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119"/>
      <c r="IQ58" s="119"/>
      <c r="IR58" s="119"/>
      <c r="IS58" s="119"/>
      <c r="IT58" s="119"/>
      <c r="IU58" s="119"/>
      <c r="IV58" s="119"/>
      <c r="IW58" s="119"/>
      <c r="IX58" s="119"/>
      <c r="IY58" s="119"/>
      <c r="IZ58" s="119"/>
      <c r="JA58" s="119"/>
      <c r="JB58" s="119"/>
      <c r="JC58" s="119"/>
    </row>
    <row r="59" spans="3:263" ht="16.5" customHeight="1" x14ac:dyDescent="0.25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4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119"/>
      <c r="IQ59" s="119"/>
      <c r="IR59" s="119"/>
      <c r="IS59" s="119"/>
      <c r="IT59" s="119"/>
      <c r="IU59" s="119"/>
      <c r="IV59" s="119"/>
      <c r="IW59" s="119"/>
      <c r="IX59" s="119"/>
      <c r="IY59" s="119"/>
      <c r="IZ59" s="119"/>
      <c r="JA59" s="119"/>
      <c r="JB59" s="119"/>
      <c r="JC59" s="119"/>
    </row>
    <row r="60" spans="3:263" ht="16.5" customHeight="1" x14ac:dyDescent="0.25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4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119"/>
      <c r="IQ60" s="119"/>
      <c r="IR60" s="119"/>
      <c r="IS60" s="119"/>
      <c r="IT60" s="119"/>
      <c r="IU60" s="119"/>
      <c r="IV60" s="119"/>
      <c r="IW60" s="119"/>
      <c r="IX60" s="119"/>
      <c r="IY60" s="119"/>
      <c r="IZ60" s="119"/>
      <c r="JA60" s="119"/>
      <c r="JB60" s="119"/>
      <c r="JC60" s="119"/>
    </row>
    <row r="61" spans="3:263" ht="16.5" customHeight="1" x14ac:dyDescent="0.25"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4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  <c r="IW61" s="119"/>
      <c r="IX61" s="119"/>
      <c r="IY61" s="119"/>
      <c r="IZ61" s="119"/>
      <c r="JA61" s="119"/>
      <c r="JB61" s="119"/>
      <c r="JC61" s="119"/>
    </row>
    <row r="62" spans="3:263" ht="16.5" customHeight="1" x14ac:dyDescent="0.25"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4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  <c r="IS62" s="119"/>
      <c r="IT62" s="119"/>
      <c r="IU62" s="119"/>
      <c r="IV62" s="119"/>
      <c r="IW62" s="119"/>
      <c r="IX62" s="119"/>
      <c r="IY62" s="119"/>
      <c r="IZ62" s="119"/>
      <c r="JA62" s="119"/>
      <c r="JB62" s="119"/>
      <c r="JC62" s="119"/>
    </row>
    <row r="63" spans="3:263" ht="16.5" customHeight="1" x14ac:dyDescent="0.25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4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  <c r="IW63" s="119"/>
      <c r="IX63" s="119"/>
      <c r="IY63" s="119"/>
      <c r="IZ63" s="119"/>
      <c r="JA63" s="119"/>
      <c r="JB63" s="119"/>
      <c r="JC63" s="119"/>
    </row>
    <row r="64" spans="3:263" ht="16.5" customHeight="1" x14ac:dyDescent="0.25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4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  <c r="IW64" s="119"/>
      <c r="IX64" s="119"/>
      <c r="IY64" s="119"/>
      <c r="IZ64" s="119"/>
      <c r="JA64" s="119"/>
      <c r="JB64" s="119"/>
      <c r="JC64" s="119"/>
    </row>
    <row r="65" spans="3:263" ht="16.5" customHeight="1" x14ac:dyDescent="0.25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4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119"/>
      <c r="IQ65" s="119"/>
      <c r="IR65" s="119"/>
      <c r="IS65" s="119"/>
      <c r="IT65" s="119"/>
      <c r="IU65" s="119"/>
      <c r="IV65" s="119"/>
      <c r="IW65" s="119"/>
      <c r="IX65" s="119"/>
      <c r="IY65" s="119"/>
      <c r="IZ65" s="119"/>
      <c r="JA65" s="119"/>
      <c r="JB65" s="119"/>
      <c r="JC65" s="119"/>
    </row>
    <row r="66" spans="3:263" ht="16.5" customHeight="1" x14ac:dyDescent="0.2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4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119"/>
      <c r="IQ66" s="119"/>
      <c r="IR66" s="119"/>
      <c r="IS66" s="119"/>
      <c r="IT66" s="119"/>
      <c r="IU66" s="119"/>
      <c r="IV66" s="119"/>
      <c r="IW66" s="119"/>
      <c r="IX66" s="119"/>
      <c r="IY66" s="119"/>
      <c r="IZ66" s="119"/>
      <c r="JA66" s="119"/>
      <c r="JB66" s="119"/>
      <c r="JC66" s="119"/>
    </row>
    <row r="67" spans="3:263" ht="16.5" customHeight="1" x14ac:dyDescent="0.2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4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19"/>
      <c r="IO67" s="119"/>
      <c r="IP67" s="119"/>
      <c r="IQ67" s="119"/>
      <c r="IR67" s="119"/>
      <c r="IS67" s="119"/>
      <c r="IT67" s="119"/>
      <c r="IU67" s="119"/>
      <c r="IV67" s="119"/>
      <c r="IW67" s="119"/>
      <c r="IX67" s="119"/>
      <c r="IY67" s="119"/>
      <c r="IZ67" s="119"/>
      <c r="JA67" s="119"/>
      <c r="JB67" s="119"/>
      <c r="JC67" s="119"/>
    </row>
    <row r="68" spans="3:263" ht="16.5" customHeight="1" x14ac:dyDescent="0.25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4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19"/>
      <c r="IO68" s="119"/>
      <c r="IP68" s="119"/>
      <c r="IQ68" s="119"/>
      <c r="IR68" s="119"/>
      <c r="IS68" s="119"/>
      <c r="IT68" s="119"/>
      <c r="IU68" s="119"/>
      <c r="IV68" s="119"/>
      <c r="IW68" s="119"/>
      <c r="IX68" s="119"/>
      <c r="IY68" s="119"/>
      <c r="IZ68" s="119"/>
      <c r="JA68" s="119"/>
      <c r="JB68" s="119"/>
      <c r="JC68" s="119"/>
    </row>
    <row r="69" spans="3:263" ht="16.5" customHeight="1" x14ac:dyDescent="0.2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4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  <c r="IN69" s="119"/>
      <c r="IO69" s="119"/>
      <c r="IP69" s="119"/>
      <c r="IQ69" s="119"/>
      <c r="IR69" s="119"/>
      <c r="IS69" s="119"/>
      <c r="IT69" s="119"/>
      <c r="IU69" s="119"/>
      <c r="IV69" s="119"/>
      <c r="IW69" s="119"/>
      <c r="IX69" s="119"/>
      <c r="IY69" s="119"/>
      <c r="IZ69" s="119"/>
      <c r="JA69" s="119"/>
      <c r="JB69" s="119"/>
      <c r="JC69" s="119"/>
    </row>
    <row r="70" spans="3:263" ht="16.5" customHeight="1" x14ac:dyDescent="0.2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4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  <c r="IW70" s="119"/>
      <c r="IX70" s="119"/>
      <c r="IY70" s="119"/>
      <c r="IZ70" s="119"/>
      <c r="JA70" s="119"/>
      <c r="JB70" s="119"/>
      <c r="JC70" s="119"/>
    </row>
    <row r="71" spans="3:263" ht="16.5" customHeight="1" x14ac:dyDescent="0.25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4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119"/>
      <c r="IQ71" s="119"/>
      <c r="IR71" s="119"/>
      <c r="IS71" s="119"/>
      <c r="IT71" s="119"/>
      <c r="IU71" s="119"/>
      <c r="IV71" s="119"/>
      <c r="IW71" s="119"/>
      <c r="IX71" s="119"/>
      <c r="IY71" s="119"/>
      <c r="IZ71" s="119"/>
      <c r="JA71" s="119"/>
      <c r="JB71" s="119"/>
      <c r="JC71" s="119"/>
    </row>
    <row r="72" spans="3:263" ht="16.5" customHeight="1" x14ac:dyDescent="0.25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4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  <c r="IW72" s="119"/>
      <c r="IX72" s="119"/>
      <c r="IY72" s="119"/>
      <c r="IZ72" s="119"/>
      <c r="JA72" s="119"/>
      <c r="JB72" s="119"/>
      <c r="JC72" s="119"/>
    </row>
    <row r="73" spans="3:263" ht="16.5" customHeight="1" x14ac:dyDescent="0.2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4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  <c r="II73" s="119"/>
      <c r="IJ73" s="119"/>
      <c r="IK73" s="119"/>
      <c r="IL73" s="119"/>
      <c r="IM73" s="119"/>
      <c r="IN73" s="119"/>
      <c r="IO73" s="119"/>
      <c r="IP73" s="119"/>
      <c r="IQ73" s="119"/>
      <c r="IR73" s="119"/>
      <c r="IS73" s="119"/>
      <c r="IT73" s="119"/>
      <c r="IU73" s="119"/>
      <c r="IV73" s="119"/>
      <c r="IW73" s="119"/>
      <c r="IX73" s="119"/>
      <c r="IY73" s="119"/>
      <c r="IZ73" s="119"/>
      <c r="JA73" s="119"/>
      <c r="JB73" s="119"/>
      <c r="JC73" s="119"/>
    </row>
    <row r="74" spans="3:263" ht="16.5" customHeight="1" x14ac:dyDescent="0.2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4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119"/>
      <c r="IQ74" s="119"/>
      <c r="IR74" s="119"/>
      <c r="IS74" s="119"/>
      <c r="IT74" s="119"/>
      <c r="IU74" s="119"/>
      <c r="IV74" s="119"/>
      <c r="IW74" s="119"/>
      <c r="IX74" s="119"/>
      <c r="IY74" s="119"/>
      <c r="IZ74" s="119"/>
      <c r="JA74" s="119"/>
      <c r="JB74" s="119"/>
      <c r="JC74" s="119"/>
    </row>
    <row r="75" spans="3:263" ht="16.5" customHeight="1" x14ac:dyDescent="0.2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4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  <c r="IW75" s="119"/>
      <c r="IX75" s="119"/>
      <c r="IY75" s="119"/>
      <c r="IZ75" s="119"/>
      <c r="JA75" s="119"/>
      <c r="JB75" s="119"/>
      <c r="JC75" s="119"/>
    </row>
    <row r="76" spans="3:263" ht="16.5" customHeight="1" x14ac:dyDescent="0.25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4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  <c r="IW76" s="119"/>
      <c r="IX76" s="119"/>
      <c r="IY76" s="119"/>
      <c r="IZ76" s="119"/>
      <c r="JA76" s="119"/>
      <c r="JB76" s="119"/>
      <c r="JC76" s="119"/>
    </row>
    <row r="77" spans="3:263" ht="16.5" customHeight="1" x14ac:dyDescent="0.25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4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19"/>
      <c r="IT77" s="119"/>
      <c r="IU77" s="119"/>
      <c r="IV77" s="119"/>
      <c r="IW77" s="119"/>
      <c r="IX77" s="119"/>
      <c r="IY77" s="119"/>
      <c r="IZ77" s="119"/>
      <c r="JA77" s="119"/>
      <c r="JB77" s="119"/>
      <c r="JC77" s="119"/>
    </row>
    <row r="78" spans="3:263" ht="16.5" customHeight="1" x14ac:dyDescent="0.25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4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19"/>
      <c r="IT78" s="119"/>
      <c r="IU78" s="119"/>
      <c r="IV78" s="119"/>
      <c r="IW78" s="119"/>
      <c r="IX78" s="119"/>
      <c r="IY78" s="119"/>
      <c r="IZ78" s="119"/>
      <c r="JA78" s="119"/>
      <c r="JB78" s="119"/>
      <c r="JC78" s="119"/>
    </row>
    <row r="79" spans="3:263" ht="16.5" customHeight="1" x14ac:dyDescent="0.25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4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119"/>
      <c r="IQ79" s="119"/>
      <c r="IR79" s="119"/>
      <c r="IS79" s="119"/>
      <c r="IT79" s="119"/>
      <c r="IU79" s="119"/>
      <c r="IV79" s="119"/>
      <c r="IW79" s="119"/>
      <c r="IX79" s="119"/>
      <c r="IY79" s="119"/>
      <c r="IZ79" s="119"/>
      <c r="JA79" s="119"/>
      <c r="JB79" s="119"/>
      <c r="JC79" s="119"/>
    </row>
    <row r="80" spans="3:263" ht="16.5" customHeight="1" x14ac:dyDescent="0.25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4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  <c r="IR80" s="119"/>
      <c r="IS80" s="119"/>
      <c r="IT80" s="119"/>
      <c r="IU80" s="119"/>
      <c r="IV80" s="119"/>
      <c r="IW80" s="119"/>
      <c r="IX80" s="119"/>
      <c r="IY80" s="119"/>
      <c r="IZ80" s="119"/>
      <c r="JA80" s="119"/>
      <c r="JB80" s="119"/>
      <c r="JC80" s="119"/>
    </row>
    <row r="81" spans="3:263" ht="16.5" customHeight="1" x14ac:dyDescent="0.25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4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19"/>
      <c r="IR81" s="119"/>
      <c r="IS81" s="119"/>
      <c r="IT81" s="119"/>
      <c r="IU81" s="119"/>
      <c r="IV81" s="119"/>
      <c r="IW81" s="119"/>
      <c r="IX81" s="119"/>
      <c r="IY81" s="119"/>
      <c r="IZ81" s="119"/>
      <c r="JA81" s="119"/>
      <c r="JB81" s="119"/>
      <c r="JC81" s="119"/>
    </row>
    <row r="82" spans="3:263" ht="16.5" customHeight="1" x14ac:dyDescent="0.25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4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  <c r="IR82" s="119"/>
      <c r="IS82" s="119"/>
      <c r="IT82" s="119"/>
      <c r="IU82" s="119"/>
      <c r="IV82" s="119"/>
      <c r="IW82" s="119"/>
      <c r="IX82" s="119"/>
      <c r="IY82" s="119"/>
      <c r="IZ82" s="119"/>
      <c r="JA82" s="119"/>
      <c r="JB82" s="119"/>
      <c r="JC82" s="119"/>
    </row>
    <row r="83" spans="3:263" ht="16.5" customHeight="1" x14ac:dyDescent="0.25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4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19"/>
      <c r="IO83" s="119"/>
      <c r="IP83" s="119"/>
      <c r="IQ83" s="119"/>
      <c r="IR83" s="119"/>
      <c r="IS83" s="119"/>
      <c r="IT83" s="119"/>
      <c r="IU83" s="119"/>
      <c r="IV83" s="119"/>
      <c r="IW83" s="119"/>
      <c r="IX83" s="119"/>
      <c r="IY83" s="119"/>
      <c r="IZ83" s="119"/>
      <c r="JA83" s="119"/>
      <c r="JB83" s="119"/>
      <c r="JC83" s="119"/>
    </row>
    <row r="84" spans="3:263" ht="16.5" customHeight="1" x14ac:dyDescent="0.25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4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119"/>
      <c r="IQ84" s="119"/>
      <c r="IR84" s="119"/>
      <c r="IS84" s="119"/>
      <c r="IT84" s="119"/>
      <c r="IU84" s="119"/>
      <c r="IV84" s="119"/>
      <c r="IW84" s="119"/>
      <c r="IX84" s="119"/>
      <c r="IY84" s="119"/>
      <c r="IZ84" s="119"/>
      <c r="JA84" s="119"/>
      <c r="JB84" s="119"/>
      <c r="JC84" s="119"/>
    </row>
    <row r="85" spans="3:263" ht="16.5" customHeight="1" x14ac:dyDescent="0.25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4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119"/>
      <c r="IQ85" s="119"/>
      <c r="IR85" s="119"/>
      <c r="IS85" s="119"/>
      <c r="IT85" s="119"/>
      <c r="IU85" s="119"/>
      <c r="IV85" s="119"/>
      <c r="IW85" s="119"/>
      <c r="IX85" s="119"/>
      <c r="IY85" s="119"/>
      <c r="IZ85" s="119"/>
      <c r="JA85" s="119"/>
      <c r="JB85" s="119"/>
      <c r="JC85" s="119"/>
    </row>
    <row r="86" spans="3:263" ht="16.5" customHeight="1" x14ac:dyDescent="0.25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4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  <c r="IN86" s="119"/>
      <c r="IO86" s="119"/>
      <c r="IP86" s="119"/>
      <c r="IQ86" s="119"/>
      <c r="IR86" s="119"/>
      <c r="IS86" s="119"/>
      <c r="IT86" s="119"/>
      <c r="IU86" s="119"/>
      <c r="IV86" s="119"/>
      <c r="IW86" s="119"/>
      <c r="IX86" s="119"/>
      <c r="IY86" s="119"/>
      <c r="IZ86" s="119"/>
      <c r="JA86" s="119"/>
      <c r="JB86" s="119"/>
      <c r="JC86" s="119"/>
    </row>
    <row r="87" spans="3:263" ht="16.5" customHeight="1" x14ac:dyDescent="0.25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4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  <c r="IN87" s="119"/>
      <c r="IO87" s="119"/>
      <c r="IP87" s="119"/>
      <c r="IQ87" s="119"/>
      <c r="IR87" s="119"/>
      <c r="IS87" s="119"/>
      <c r="IT87" s="119"/>
      <c r="IU87" s="119"/>
      <c r="IV87" s="119"/>
      <c r="IW87" s="119"/>
      <c r="IX87" s="119"/>
      <c r="IY87" s="119"/>
      <c r="IZ87" s="119"/>
      <c r="JA87" s="119"/>
      <c r="JB87" s="119"/>
      <c r="JC87" s="119"/>
    </row>
    <row r="88" spans="3:263" ht="16.5" customHeight="1" x14ac:dyDescent="0.25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4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119"/>
      <c r="IQ88" s="119"/>
      <c r="IR88" s="119"/>
      <c r="IS88" s="119"/>
      <c r="IT88" s="119"/>
      <c r="IU88" s="119"/>
      <c r="IV88" s="119"/>
      <c r="IW88" s="119"/>
      <c r="IX88" s="119"/>
      <c r="IY88" s="119"/>
      <c r="IZ88" s="119"/>
      <c r="JA88" s="119"/>
      <c r="JB88" s="119"/>
      <c r="JC88" s="119"/>
    </row>
    <row r="89" spans="3:263" ht="16.5" customHeight="1" x14ac:dyDescent="0.25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4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  <c r="IN89" s="119"/>
      <c r="IO89" s="119"/>
      <c r="IP89" s="119"/>
      <c r="IQ89" s="119"/>
      <c r="IR89" s="119"/>
      <c r="IS89" s="119"/>
      <c r="IT89" s="119"/>
      <c r="IU89" s="119"/>
      <c r="IV89" s="119"/>
      <c r="IW89" s="119"/>
      <c r="IX89" s="119"/>
      <c r="IY89" s="119"/>
      <c r="IZ89" s="119"/>
      <c r="JA89" s="119"/>
      <c r="JB89" s="119"/>
      <c r="JC89" s="119"/>
    </row>
    <row r="90" spans="3:263" ht="16.5" customHeight="1" x14ac:dyDescent="0.25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4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  <c r="IN90" s="119"/>
      <c r="IO90" s="119"/>
      <c r="IP90" s="119"/>
      <c r="IQ90" s="119"/>
      <c r="IR90" s="119"/>
      <c r="IS90" s="119"/>
      <c r="IT90" s="119"/>
      <c r="IU90" s="119"/>
      <c r="IV90" s="119"/>
      <c r="IW90" s="119"/>
      <c r="IX90" s="119"/>
      <c r="IY90" s="119"/>
      <c r="IZ90" s="119"/>
      <c r="JA90" s="119"/>
      <c r="JB90" s="119"/>
      <c r="JC90" s="119"/>
    </row>
    <row r="91" spans="3:263" ht="16.5" customHeight="1" x14ac:dyDescent="0.25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4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119"/>
      <c r="IQ91" s="119"/>
      <c r="IR91" s="119"/>
      <c r="IS91" s="119"/>
      <c r="IT91" s="119"/>
      <c r="IU91" s="119"/>
      <c r="IV91" s="119"/>
      <c r="IW91" s="119"/>
      <c r="IX91" s="119"/>
      <c r="IY91" s="119"/>
      <c r="IZ91" s="119"/>
      <c r="JA91" s="119"/>
      <c r="JB91" s="119"/>
      <c r="JC91" s="119"/>
    </row>
    <row r="92" spans="3:263" ht="16.5" customHeight="1" x14ac:dyDescent="0.25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4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  <c r="IN92" s="119"/>
      <c r="IO92" s="119"/>
      <c r="IP92" s="119"/>
      <c r="IQ92" s="119"/>
      <c r="IR92" s="119"/>
      <c r="IS92" s="119"/>
      <c r="IT92" s="119"/>
      <c r="IU92" s="119"/>
      <c r="IV92" s="119"/>
      <c r="IW92" s="119"/>
      <c r="IX92" s="119"/>
      <c r="IY92" s="119"/>
      <c r="IZ92" s="119"/>
      <c r="JA92" s="119"/>
      <c r="JB92" s="119"/>
      <c r="JC92" s="119"/>
    </row>
    <row r="93" spans="3:263" ht="16.5" customHeight="1" x14ac:dyDescent="0.25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4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  <c r="IJ93" s="119"/>
      <c r="IK93" s="119"/>
      <c r="IL93" s="119"/>
      <c r="IM93" s="119"/>
      <c r="IN93" s="119"/>
      <c r="IO93" s="119"/>
      <c r="IP93" s="119"/>
      <c r="IQ93" s="119"/>
      <c r="IR93" s="119"/>
      <c r="IS93" s="119"/>
      <c r="IT93" s="119"/>
      <c r="IU93" s="119"/>
      <c r="IV93" s="119"/>
      <c r="IW93" s="119"/>
      <c r="IX93" s="119"/>
      <c r="IY93" s="119"/>
      <c r="IZ93" s="119"/>
      <c r="JA93" s="119"/>
      <c r="JB93" s="119"/>
      <c r="JC93" s="119"/>
    </row>
    <row r="94" spans="3:263" ht="16.5" customHeight="1" x14ac:dyDescent="0.25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4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  <c r="II94" s="119"/>
      <c r="IJ94" s="119"/>
      <c r="IK94" s="119"/>
      <c r="IL94" s="119"/>
      <c r="IM94" s="119"/>
      <c r="IN94" s="119"/>
      <c r="IO94" s="119"/>
      <c r="IP94" s="119"/>
      <c r="IQ94" s="119"/>
      <c r="IR94" s="119"/>
      <c r="IS94" s="119"/>
      <c r="IT94" s="119"/>
      <c r="IU94" s="119"/>
      <c r="IV94" s="119"/>
      <c r="IW94" s="119"/>
      <c r="IX94" s="119"/>
      <c r="IY94" s="119"/>
      <c r="IZ94" s="119"/>
      <c r="JA94" s="119"/>
      <c r="JB94" s="119"/>
      <c r="JC94" s="119"/>
    </row>
    <row r="95" spans="3:263" ht="16.5" customHeight="1" x14ac:dyDescent="0.25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4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  <c r="II95" s="119"/>
      <c r="IJ95" s="119"/>
      <c r="IK95" s="119"/>
      <c r="IL95" s="119"/>
      <c r="IM95" s="119"/>
      <c r="IN95" s="119"/>
      <c r="IO95" s="119"/>
      <c r="IP95" s="119"/>
      <c r="IQ95" s="119"/>
      <c r="IR95" s="119"/>
      <c r="IS95" s="119"/>
      <c r="IT95" s="119"/>
      <c r="IU95" s="119"/>
      <c r="IV95" s="119"/>
      <c r="IW95" s="119"/>
      <c r="IX95" s="119"/>
      <c r="IY95" s="119"/>
      <c r="IZ95" s="119"/>
      <c r="JA95" s="119"/>
      <c r="JB95" s="119"/>
      <c r="JC95" s="119"/>
    </row>
    <row r="96" spans="3:263" ht="16.5" customHeight="1" x14ac:dyDescent="0.25"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4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  <c r="II96" s="119"/>
      <c r="IJ96" s="119"/>
      <c r="IK96" s="119"/>
      <c r="IL96" s="119"/>
      <c r="IM96" s="119"/>
      <c r="IN96" s="119"/>
      <c r="IO96" s="119"/>
      <c r="IP96" s="119"/>
      <c r="IQ96" s="119"/>
      <c r="IR96" s="119"/>
      <c r="IS96" s="119"/>
      <c r="IT96" s="119"/>
      <c r="IU96" s="119"/>
      <c r="IV96" s="119"/>
      <c r="IW96" s="119"/>
      <c r="IX96" s="119"/>
      <c r="IY96" s="119"/>
      <c r="IZ96" s="119"/>
      <c r="JA96" s="119"/>
      <c r="JB96" s="119"/>
      <c r="JC96" s="119"/>
    </row>
    <row r="97" spans="3:263" ht="16.5" customHeight="1" x14ac:dyDescent="0.25"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4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19"/>
      <c r="IO97" s="119"/>
      <c r="IP97" s="119"/>
      <c r="IQ97" s="119"/>
      <c r="IR97" s="119"/>
      <c r="IS97" s="119"/>
      <c r="IT97" s="119"/>
      <c r="IU97" s="119"/>
      <c r="IV97" s="119"/>
      <c r="IW97" s="119"/>
      <c r="IX97" s="119"/>
      <c r="IY97" s="119"/>
      <c r="IZ97" s="119"/>
      <c r="JA97" s="119"/>
      <c r="JB97" s="119"/>
      <c r="JC97" s="119"/>
    </row>
    <row r="98" spans="3:263" ht="16.5" customHeight="1" x14ac:dyDescent="0.25"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4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  <c r="II98" s="119"/>
      <c r="IJ98" s="119"/>
      <c r="IK98" s="119"/>
      <c r="IL98" s="119"/>
      <c r="IM98" s="119"/>
      <c r="IN98" s="119"/>
      <c r="IO98" s="119"/>
      <c r="IP98" s="119"/>
      <c r="IQ98" s="119"/>
      <c r="IR98" s="119"/>
      <c r="IS98" s="119"/>
      <c r="IT98" s="119"/>
      <c r="IU98" s="119"/>
      <c r="IV98" s="119"/>
      <c r="IW98" s="119"/>
      <c r="IX98" s="119"/>
      <c r="IY98" s="119"/>
      <c r="IZ98" s="119"/>
      <c r="JA98" s="119"/>
      <c r="JB98" s="119"/>
      <c r="JC98" s="119"/>
    </row>
    <row r="99" spans="3:263" ht="16.5" customHeight="1" x14ac:dyDescent="0.25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4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  <c r="II99" s="119"/>
      <c r="IJ99" s="119"/>
      <c r="IK99" s="119"/>
      <c r="IL99" s="119"/>
      <c r="IM99" s="119"/>
      <c r="IN99" s="119"/>
      <c r="IO99" s="119"/>
      <c r="IP99" s="119"/>
      <c r="IQ99" s="119"/>
      <c r="IR99" s="119"/>
      <c r="IS99" s="119"/>
      <c r="IT99" s="119"/>
      <c r="IU99" s="119"/>
      <c r="IV99" s="119"/>
      <c r="IW99" s="119"/>
      <c r="IX99" s="119"/>
      <c r="IY99" s="119"/>
      <c r="IZ99" s="119"/>
      <c r="JA99" s="119"/>
      <c r="JB99" s="119"/>
      <c r="JC99" s="119"/>
    </row>
    <row r="100" spans="3:263" ht="16.5" customHeight="1" x14ac:dyDescent="0.25"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4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  <c r="II100" s="119"/>
      <c r="IJ100" s="119"/>
      <c r="IK100" s="119"/>
      <c r="IL100" s="119"/>
      <c r="IM100" s="119"/>
      <c r="IN100" s="119"/>
      <c r="IO100" s="119"/>
      <c r="IP100" s="119"/>
      <c r="IQ100" s="119"/>
      <c r="IR100" s="119"/>
      <c r="IS100" s="119"/>
      <c r="IT100" s="119"/>
      <c r="IU100" s="119"/>
      <c r="IV100" s="119"/>
      <c r="IW100" s="119"/>
      <c r="IX100" s="119"/>
      <c r="IY100" s="119"/>
      <c r="IZ100" s="119"/>
      <c r="JA100" s="119"/>
      <c r="JB100" s="119"/>
      <c r="JC100" s="119"/>
    </row>
    <row r="101" spans="3:263" ht="16.5" customHeight="1" x14ac:dyDescent="0.25"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4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119"/>
      <c r="IQ101" s="119"/>
      <c r="IR101" s="119"/>
      <c r="IS101" s="119"/>
      <c r="IT101" s="119"/>
      <c r="IU101" s="119"/>
      <c r="IV101" s="119"/>
      <c r="IW101" s="119"/>
      <c r="IX101" s="119"/>
      <c r="IY101" s="119"/>
      <c r="IZ101" s="119"/>
      <c r="JA101" s="119"/>
      <c r="JB101" s="119"/>
      <c r="JC101" s="119"/>
    </row>
    <row r="102" spans="3:263" ht="16.5" customHeight="1" x14ac:dyDescent="0.25"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4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  <c r="II102" s="119"/>
      <c r="IJ102" s="119"/>
      <c r="IK102" s="119"/>
      <c r="IL102" s="119"/>
      <c r="IM102" s="119"/>
      <c r="IN102" s="119"/>
      <c r="IO102" s="119"/>
      <c r="IP102" s="119"/>
      <c r="IQ102" s="119"/>
      <c r="IR102" s="119"/>
      <c r="IS102" s="119"/>
      <c r="IT102" s="119"/>
      <c r="IU102" s="119"/>
      <c r="IV102" s="119"/>
      <c r="IW102" s="119"/>
      <c r="IX102" s="119"/>
      <c r="IY102" s="119"/>
      <c r="IZ102" s="119"/>
      <c r="JA102" s="119"/>
      <c r="JB102" s="119"/>
      <c r="JC102" s="119"/>
    </row>
    <row r="103" spans="3:263" ht="16.5" customHeight="1" x14ac:dyDescent="0.25"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4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  <c r="II103" s="119"/>
      <c r="IJ103" s="119"/>
      <c r="IK103" s="119"/>
      <c r="IL103" s="119"/>
      <c r="IM103" s="119"/>
      <c r="IN103" s="119"/>
      <c r="IO103" s="119"/>
      <c r="IP103" s="119"/>
      <c r="IQ103" s="119"/>
      <c r="IR103" s="119"/>
      <c r="IS103" s="119"/>
      <c r="IT103" s="119"/>
      <c r="IU103" s="119"/>
      <c r="IV103" s="119"/>
      <c r="IW103" s="119"/>
      <c r="IX103" s="119"/>
      <c r="IY103" s="119"/>
      <c r="IZ103" s="119"/>
      <c r="JA103" s="119"/>
      <c r="JB103" s="119"/>
      <c r="JC103" s="119"/>
    </row>
    <row r="104" spans="3:263" ht="16.5" customHeight="1" x14ac:dyDescent="0.25"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4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  <c r="II104" s="119"/>
      <c r="IJ104" s="119"/>
      <c r="IK104" s="119"/>
      <c r="IL104" s="119"/>
      <c r="IM104" s="119"/>
      <c r="IN104" s="119"/>
      <c r="IO104" s="119"/>
      <c r="IP104" s="119"/>
      <c r="IQ104" s="119"/>
      <c r="IR104" s="119"/>
      <c r="IS104" s="119"/>
      <c r="IT104" s="119"/>
      <c r="IU104" s="119"/>
      <c r="IV104" s="119"/>
      <c r="IW104" s="119"/>
      <c r="IX104" s="119"/>
      <c r="IY104" s="119"/>
      <c r="IZ104" s="119"/>
      <c r="JA104" s="119"/>
      <c r="JB104" s="119"/>
      <c r="JC104" s="119"/>
    </row>
    <row r="105" spans="3:263" ht="16.5" customHeight="1" x14ac:dyDescent="0.25"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4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  <c r="IL105" s="119"/>
      <c r="IM105" s="119"/>
      <c r="IN105" s="119"/>
      <c r="IO105" s="119"/>
      <c r="IP105" s="119"/>
      <c r="IQ105" s="119"/>
      <c r="IR105" s="119"/>
      <c r="IS105" s="119"/>
      <c r="IT105" s="119"/>
      <c r="IU105" s="119"/>
      <c r="IV105" s="119"/>
      <c r="IW105" s="119"/>
      <c r="IX105" s="119"/>
      <c r="IY105" s="119"/>
      <c r="IZ105" s="119"/>
      <c r="JA105" s="119"/>
      <c r="JB105" s="119"/>
      <c r="JC105" s="119"/>
    </row>
    <row r="106" spans="3:263" ht="16.5" customHeight="1" x14ac:dyDescent="0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4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  <c r="II106" s="119"/>
      <c r="IJ106" s="119"/>
      <c r="IK106" s="119"/>
      <c r="IL106" s="119"/>
      <c r="IM106" s="119"/>
      <c r="IN106" s="119"/>
      <c r="IO106" s="119"/>
      <c r="IP106" s="119"/>
      <c r="IQ106" s="119"/>
      <c r="IR106" s="119"/>
      <c r="IS106" s="119"/>
      <c r="IT106" s="119"/>
      <c r="IU106" s="119"/>
      <c r="IV106" s="119"/>
      <c r="IW106" s="119"/>
      <c r="IX106" s="119"/>
      <c r="IY106" s="119"/>
      <c r="IZ106" s="119"/>
      <c r="JA106" s="119"/>
      <c r="JB106" s="119"/>
      <c r="JC106" s="119"/>
    </row>
    <row r="107" spans="3:263" ht="16.5" customHeight="1" x14ac:dyDescent="0.25"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4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119"/>
      <c r="IQ107" s="119"/>
      <c r="IR107" s="119"/>
      <c r="IS107" s="119"/>
      <c r="IT107" s="119"/>
      <c r="IU107" s="119"/>
      <c r="IV107" s="119"/>
      <c r="IW107" s="119"/>
      <c r="IX107" s="119"/>
      <c r="IY107" s="119"/>
      <c r="IZ107" s="119"/>
      <c r="JA107" s="119"/>
      <c r="JB107" s="119"/>
      <c r="JC107" s="119"/>
    </row>
    <row r="108" spans="3:263" ht="16.5" customHeight="1" x14ac:dyDescent="0.25"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4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  <c r="II108" s="119"/>
      <c r="IJ108" s="119"/>
      <c r="IK108" s="119"/>
      <c r="IL108" s="119"/>
      <c r="IM108" s="119"/>
      <c r="IN108" s="119"/>
      <c r="IO108" s="119"/>
      <c r="IP108" s="119"/>
      <c r="IQ108" s="119"/>
      <c r="IR108" s="119"/>
      <c r="IS108" s="119"/>
      <c r="IT108" s="119"/>
      <c r="IU108" s="119"/>
      <c r="IV108" s="119"/>
      <c r="IW108" s="119"/>
      <c r="IX108" s="119"/>
      <c r="IY108" s="119"/>
      <c r="IZ108" s="119"/>
      <c r="JA108" s="119"/>
      <c r="JB108" s="119"/>
      <c r="JC108" s="119"/>
    </row>
    <row r="109" spans="3:263" ht="16.5" customHeight="1" x14ac:dyDescent="0.25"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4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19"/>
      <c r="IO109" s="119"/>
      <c r="IP109" s="119"/>
      <c r="IQ109" s="119"/>
      <c r="IR109" s="119"/>
      <c r="IS109" s="119"/>
      <c r="IT109" s="119"/>
      <c r="IU109" s="119"/>
      <c r="IV109" s="119"/>
      <c r="IW109" s="119"/>
      <c r="IX109" s="119"/>
      <c r="IY109" s="119"/>
      <c r="IZ109" s="119"/>
      <c r="JA109" s="119"/>
      <c r="JB109" s="119"/>
      <c r="JC109" s="119"/>
    </row>
  </sheetData>
  <sheetProtection password="8BD9" sheet="1" objects="1" scenarios="1" selectLockedCells="1"/>
  <mergeCells count="98">
    <mergeCell ref="S29:T29"/>
    <mergeCell ref="S30:T30"/>
    <mergeCell ref="S31:T31"/>
    <mergeCell ref="G33:T34"/>
    <mergeCell ref="S24:T24"/>
    <mergeCell ref="S25:T25"/>
    <mergeCell ref="S26:T26"/>
    <mergeCell ref="S27:T27"/>
    <mergeCell ref="S28:T28"/>
    <mergeCell ref="G32:H32"/>
    <mergeCell ref="L28:M28"/>
    <mergeCell ref="L29:M29"/>
    <mergeCell ref="L30:M30"/>
    <mergeCell ref="AA10:AB10"/>
    <mergeCell ref="Z6:AB6"/>
    <mergeCell ref="Z4:AB5"/>
    <mergeCell ref="T4:V4"/>
    <mergeCell ref="T5:V5"/>
    <mergeCell ref="T3:V3"/>
    <mergeCell ref="S9:T9"/>
    <mergeCell ref="S10:T10"/>
    <mergeCell ref="S11:T11"/>
    <mergeCell ref="S12:T12"/>
    <mergeCell ref="U23:U24"/>
    <mergeCell ref="Z16:AB17"/>
    <mergeCell ref="I18:I19"/>
    <mergeCell ref="J18:J19"/>
    <mergeCell ref="I14:I15"/>
    <mergeCell ref="J14:J15"/>
    <mergeCell ref="S14:T14"/>
    <mergeCell ref="S15:T15"/>
    <mergeCell ref="S16:T16"/>
    <mergeCell ref="S17:T17"/>
    <mergeCell ref="S18:T19"/>
    <mergeCell ref="Q16:R16"/>
    <mergeCell ref="Q17:R17"/>
    <mergeCell ref="N14:P14"/>
    <mergeCell ref="N15:P15"/>
    <mergeCell ref="N16:P16"/>
    <mergeCell ref="C3:D3"/>
    <mergeCell ref="C4:D4"/>
    <mergeCell ref="C5:D5"/>
    <mergeCell ref="H3:I3"/>
    <mergeCell ref="H4:I4"/>
    <mergeCell ref="H5:I5"/>
    <mergeCell ref="C32:E33"/>
    <mergeCell ref="Q3:R3"/>
    <mergeCell ref="Q4:R4"/>
    <mergeCell ref="Q5:R5"/>
    <mergeCell ref="Q9:R9"/>
    <mergeCell ref="Q10:R10"/>
    <mergeCell ref="Q18:R19"/>
    <mergeCell ref="Q11:R11"/>
    <mergeCell ref="Q12:R12"/>
    <mergeCell ref="Q13:R13"/>
    <mergeCell ref="Q14:R14"/>
    <mergeCell ref="Q15:R15"/>
    <mergeCell ref="L27:M27"/>
    <mergeCell ref="I16:I17"/>
    <mergeCell ref="J16:J17"/>
    <mergeCell ref="L31:M31"/>
    <mergeCell ref="S13:T13"/>
    <mergeCell ref="O3:P3"/>
    <mergeCell ref="O4:P4"/>
    <mergeCell ref="O5:P5"/>
    <mergeCell ref="L26:M26"/>
    <mergeCell ref="L23:M23"/>
    <mergeCell ref="L24:M24"/>
    <mergeCell ref="L25:M25"/>
    <mergeCell ref="N18:P19"/>
    <mergeCell ref="G21:T21"/>
    <mergeCell ref="G22:T22"/>
    <mergeCell ref="S23:T23"/>
    <mergeCell ref="K9:L9"/>
    <mergeCell ref="L3:N3"/>
    <mergeCell ref="L4:N4"/>
    <mergeCell ref="L5:N5"/>
    <mergeCell ref="N17:P17"/>
    <mergeCell ref="G9:I9"/>
    <mergeCell ref="G10:H11"/>
    <mergeCell ref="G12:H13"/>
    <mergeCell ref="G14:H15"/>
    <mergeCell ref="G16:H17"/>
    <mergeCell ref="I10:I11"/>
    <mergeCell ref="I12:I13"/>
    <mergeCell ref="N9:P9"/>
    <mergeCell ref="N10:P10"/>
    <mergeCell ref="N11:P11"/>
    <mergeCell ref="N12:P12"/>
    <mergeCell ref="N13:P13"/>
    <mergeCell ref="G18:H19"/>
    <mergeCell ref="K10:L11"/>
    <mergeCell ref="K12:L13"/>
    <mergeCell ref="K14:L15"/>
    <mergeCell ref="K16:L17"/>
    <mergeCell ref="K18:L19"/>
    <mergeCell ref="J10:J11"/>
    <mergeCell ref="J12:J13"/>
  </mergeCells>
  <printOptions horizontalCentered="1" verticalCentered="1"/>
  <pageMargins left="0" right="0" top="0" bottom="0" header="0" footer="0"/>
  <pageSetup scale="73" orientation="landscape" r:id="rId1"/>
  <headerFooter>
    <oddHeader>&amp;LPupil and School Support&amp;CSEND Data Dashboard&amp;RAccess to Education</oddHeader>
    <oddFooter>&amp;C&amp;"Century Gothic,Regular"&amp;9&amp;K000000Developed by David Hill&amp;Rdavid.w.hill@birmingham.gov.uk</oddFooter>
  </headerFooter>
  <ignoredErrors>
    <ignoredError sqref="W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IU109"/>
  <sheetViews>
    <sheetView zoomScale="70" zoomScaleNormal="70" workbookViewId="0">
      <selection activeCell="M22" sqref="M22"/>
    </sheetView>
  </sheetViews>
  <sheetFormatPr defaultColWidth="8.85546875" defaultRowHeight="16.5" customHeight="1" x14ac:dyDescent="0.25"/>
  <cols>
    <col min="1" max="1" width="1.140625" style="1" customWidth="1"/>
    <col min="2" max="2" width="1.7109375" style="1" customWidth="1"/>
    <col min="3" max="20" width="11.140625" style="5" customWidth="1"/>
    <col min="21" max="21" width="1.7109375" style="5" customWidth="1"/>
    <col min="22" max="26" width="9.140625" style="5" customWidth="1"/>
    <col min="27" max="27" width="33.28515625" style="5" customWidth="1"/>
    <col min="28" max="28" width="9.140625" style="5" customWidth="1"/>
    <col min="29" max="255" width="8.85546875" style="5" customWidth="1"/>
    <col min="256" max="16384" width="8.85546875" style="1"/>
  </cols>
  <sheetData>
    <row r="1" spans="2:255" ht="8.2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  <c r="Z1" s="4"/>
      <c r="AA1" s="4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2:255" ht="8.1" customHeight="1" thickBot="1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"/>
      <c r="W2" s="191"/>
      <c r="X2" s="191"/>
      <c r="Y2" s="3"/>
      <c r="Z2" s="3"/>
      <c r="AA2" s="3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2:255" ht="9.9499999999999993" customHeight="1" thickTop="1" x14ac:dyDescent="0.25">
      <c r="B3" s="6"/>
      <c r="C3" s="21"/>
      <c r="D3" s="21"/>
      <c r="E3" s="21"/>
      <c r="F3" s="7"/>
      <c r="G3" s="7"/>
      <c r="H3" s="7"/>
      <c r="I3" s="7"/>
      <c r="J3" s="7"/>
      <c r="K3" s="7"/>
      <c r="L3" s="7"/>
      <c r="M3" s="7"/>
      <c r="N3" s="7"/>
      <c r="O3" s="7"/>
      <c r="P3" s="21"/>
      <c r="Q3" s="21"/>
      <c r="R3" s="21"/>
      <c r="S3" s="21"/>
      <c r="T3" s="21"/>
      <c r="U3" s="10"/>
      <c r="V3" s="3"/>
      <c r="W3" s="191"/>
      <c r="X3" s="191"/>
      <c r="Y3" s="3"/>
      <c r="Z3" s="3"/>
      <c r="AA3" s="3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2:255" ht="16.5" customHeight="1" x14ac:dyDescent="0.25">
      <c r="B4" s="11"/>
      <c r="C4" s="191"/>
      <c r="D4" s="191"/>
      <c r="E4" s="3"/>
      <c r="F4" s="14"/>
      <c r="G4" s="191"/>
      <c r="H4" s="191"/>
      <c r="I4" s="88"/>
      <c r="J4" s="88"/>
      <c r="K4" s="3"/>
      <c r="L4" s="3"/>
      <c r="M4" s="3"/>
      <c r="N4" s="3"/>
      <c r="O4" s="14"/>
      <c r="P4" s="3"/>
      <c r="Q4" s="3"/>
      <c r="R4" s="3"/>
      <c r="S4" s="3"/>
      <c r="T4" s="3"/>
      <c r="U4" s="15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2:255" ht="16.5" customHeight="1" x14ac:dyDescent="0.25">
      <c r="B5" s="11"/>
      <c r="C5" s="88"/>
      <c r="D5" s="88"/>
      <c r="E5" s="3"/>
      <c r="F5" s="14"/>
      <c r="G5" s="88"/>
      <c r="H5" s="88"/>
      <c r="I5" s="88"/>
      <c r="J5" s="88"/>
      <c r="K5" s="3"/>
      <c r="L5" s="3"/>
      <c r="M5" s="3"/>
      <c r="N5" s="3"/>
      <c r="O5" s="14"/>
      <c r="P5" s="3"/>
      <c r="Q5" s="3"/>
      <c r="R5" s="3"/>
      <c r="S5" s="3"/>
      <c r="T5" s="3"/>
      <c r="U5" s="15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2:255" ht="16.5" customHeight="1" x14ac:dyDescent="0.25">
      <c r="B6" s="11"/>
      <c r="C6" s="88"/>
      <c r="D6" s="88"/>
      <c r="E6" s="3"/>
      <c r="F6" s="14"/>
      <c r="G6" s="88"/>
      <c r="H6" s="88"/>
      <c r="I6" s="88"/>
      <c r="J6" s="88"/>
      <c r="K6" s="3"/>
      <c r="L6" s="3"/>
      <c r="M6" s="3"/>
      <c r="N6" s="3"/>
      <c r="O6" s="14"/>
      <c r="P6" s="3"/>
      <c r="Q6" s="3"/>
      <c r="R6" s="3"/>
      <c r="S6" s="3"/>
      <c r="T6" s="3"/>
      <c r="U6" s="15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2:255" ht="16.5" customHeight="1" x14ac:dyDescent="0.25">
      <c r="B7" s="11"/>
      <c r="C7" s="88"/>
      <c r="D7" s="88"/>
      <c r="E7" s="3"/>
      <c r="F7" s="14"/>
      <c r="G7" s="88"/>
      <c r="H7" s="88"/>
      <c r="I7" s="88"/>
      <c r="J7" s="88"/>
      <c r="K7" s="3"/>
      <c r="L7" s="3"/>
      <c r="M7" s="3"/>
      <c r="N7" s="3"/>
      <c r="O7" s="14"/>
      <c r="P7" s="3"/>
      <c r="Q7" s="3"/>
      <c r="R7" s="3"/>
      <c r="S7" s="3"/>
      <c r="T7" s="3"/>
      <c r="U7" s="15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2:255" ht="16.5" customHeight="1" x14ac:dyDescent="0.25">
      <c r="B8" s="11"/>
      <c r="C8" s="88"/>
      <c r="D8" s="88"/>
      <c r="E8" s="3"/>
      <c r="F8" s="14"/>
      <c r="G8" s="88"/>
      <c r="H8" s="88"/>
      <c r="I8" s="88"/>
      <c r="J8" s="88"/>
      <c r="K8" s="3"/>
      <c r="L8" s="3"/>
      <c r="M8" s="3"/>
      <c r="N8" s="3"/>
      <c r="O8" s="14"/>
      <c r="P8" s="3"/>
      <c r="Q8" s="3"/>
      <c r="R8" s="3"/>
      <c r="S8" s="3"/>
      <c r="T8" s="3"/>
      <c r="U8" s="15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2:255" ht="16.5" customHeight="1" x14ac:dyDescent="0.25">
      <c r="B9" s="11"/>
      <c r="C9" s="88"/>
      <c r="D9" s="88"/>
      <c r="E9" s="3"/>
      <c r="F9" s="14"/>
      <c r="G9" s="88"/>
      <c r="H9" s="88"/>
      <c r="I9" s="88"/>
      <c r="J9" s="88"/>
      <c r="K9" s="3"/>
      <c r="L9" s="3"/>
      <c r="M9" s="3"/>
      <c r="N9" s="3"/>
      <c r="O9" s="14"/>
      <c r="P9" s="3"/>
      <c r="Q9" s="3"/>
      <c r="R9" s="3"/>
      <c r="S9" s="3"/>
      <c r="T9" s="3"/>
      <c r="U9" s="15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2:255" ht="16.5" customHeight="1" x14ac:dyDescent="0.25">
      <c r="B10" s="11"/>
      <c r="C10" s="88"/>
      <c r="D10" s="88"/>
      <c r="E10" s="3"/>
      <c r="F10" s="14"/>
      <c r="G10" s="88"/>
      <c r="H10" s="88"/>
      <c r="I10" s="88"/>
      <c r="J10" s="88"/>
      <c r="K10" s="3"/>
      <c r="L10" s="3"/>
      <c r="M10" s="3"/>
      <c r="N10" s="3"/>
      <c r="O10" s="14"/>
      <c r="P10" s="3"/>
      <c r="Q10" s="3"/>
      <c r="R10" s="3"/>
      <c r="S10" s="3"/>
      <c r="T10" s="3"/>
      <c r="U10" s="15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6.5" customHeight="1" x14ac:dyDescent="0.25">
      <c r="B11" s="11"/>
      <c r="C11" s="88"/>
      <c r="D11" s="88"/>
      <c r="E11" s="3"/>
      <c r="F11" s="14"/>
      <c r="G11" s="88"/>
      <c r="H11" s="88"/>
      <c r="I11" s="88"/>
      <c r="J11" s="88"/>
      <c r="K11" s="3"/>
      <c r="L11" s="3"/>
      <c r="M11" s="3"/>
      <c r="N11" s="3"/>
      <c r="O11" s="14"/>
      <c r="P11" s="3"/>
      <c r="Q11" s="3"/>
      <c r="R11" s="3"/>
      <c r="S11" s="3"/>
      <c r="T11" s="3"/>
      <c r="U11" s="15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6.5" customHeight="1" x14ac:dyDescent="0.25">
      <c r="B12" s="11"/>
      <c r="C12" s="88"/>
      <c r="D12" s="88"/>
      <c r="E12" s="3"/>
      <c r="F12" s="14"/>
      <c r="G12" s="88"/>
      <c r="H12" s="88"/>
      <c r="I12" s="88"/>
      <c r="J12" s="88"/>
      <c r="K12" s="3"/>
      <c r="L12" s="3"/>
      <c r="M12" s="3"/>
      <c r="N12" s="3"/>
      <c r="O12" s="14"/>
      <c r="P12" s="3"/>
      <c r="Q12" s="3"/>
      <c r="R12" s="3"/>
      <c r="S12" s="3"/>
      <c r="T12" s="3"/>
      <c r="U12" s="15"/>
      <c r="V12" s="3"/>
      <c r="W12" s="3"/>
      <c r="X12" s="3"/>
      <c r="Y12" s="3"/>
      <c r="Z12" s="3"/>
      <c r="AA12" s="3"/>
      <c r="AB12" s="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2:255" ht="16.5" customHeight="1" x14ac:dyDescent="0.25">
      <c r="B13" s="11"/>
      <c r="C13" s="88"/>
      <c r="D13" s="88"/>
      <c r="E13" s="3"/>
      <c r="F13" s="14"/>
      <c r="G13" s="88"/>
      <c r="H13" s="88"/>
      <c r="I13" s="88"/>
      <c r="J13" s="88"/>
      <c r="K13" s="3"/>
      <c r="L13" s="3"/>
      <c r="M13" s="3"/>
      <c r="N13" s="3"/>
      <c r="O13" s="14"/>
      <c r="P13" s="3"/>
      <c r="Q13" s="3"/>
      <c r="R13" s="3"/>
      <c r="S13" s="3"/>
      <c r="T13" s="3"/>
      <c r="U13" s="15"/>
      <c r="V13" s="3"/>
      <c r="W13" s="3"/>
      <c r="X13" s="3"/>
      <c r="Y13" s="3"/>
      <c r="Z13" s="3"/>
      <c r="AA13" s="3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2:255" ht="16.5" customHeight="1" x14ac:dyDescent="0.25">
      <c r="B14" s="11"/>
      <c r="C14" s="88"/>
      <c r="D14" s="88"/>
      <c r="E14" s="3"/>
      <c r="F14" s="14"/>
      <c r="G14" s="88"/>
      <c r="H14" s="88"/>
      <c r="I14" s="88"/>
      <c r="J14" s="88"/>
      <c r="K14" s="3"/>
      <c r="L14" s="3"/>
      <c r="M14" s="3"/>
      <c r="N14" s="3"/>
      <c r="O14" s="14"/>
      <c r="P14" s="3"/>
      <c r="Q14" s="3"/>
      <c r="R14" s="3"/>
      <c r="S14" s="3"/>
      <c r="T14" s="3"/>
      <c r="U14" s="15"/>
      <c r="V14" s="3"/>
      <c r="W14" s="3"/>
      <c r="X14" s="3"/>
      <c r="Y14" s="3"/>
      <c r="Z14" s="3"/>
      <c r="AA14" s="3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2:255" ht="16.5" customHeight="1" x14ac:dyDescent="0.25">
      <c r="B15" s="11"/>
      <c r="C15" s="88"/>
      <c r="D15" s="88"/>
      <c r="E15" s="3"/>
      <c r="F15" s="14"/>
      <c r="G15" s="88"/>
      <c r="H15" s="88"/>
      <c r="I15" s="88"/>
      <c r="J15" s="88"/>
      <c r="K15" s="3"/>
      <c r="L15" s="3"/>
      <c r="M15" s="3"/>
      <c r="N15" s="3"/>
      <c r="O15" s="14"/>
      <c r="P15" s="3"/>
      <c r="Q15" s="3"/>
      <c r="R15" s="3"/>
      <c r="S15" s="3"/>
      <c r="T15" s="3"/>
      <c r="U15" s="15"/>
      <c r="V15" s="3"/>
      <c r="W15" s="3"/>
      <c r="X15" s="3"/>
      <c r="Y15" s="3"/>
      <c r="Z15" s="3"/>
      <c r="AA15" s="3"/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2:255" ht="16.5" customHeight="1" x14ac:dyDescent="0.25">
      <c r="B16" s="11"/>
      <c r="C16" s="88"/>
      <c r="D16" s="88"/>
      <c r="E16" s="3"/>
      <c r="F16" s="14"/>
      <c r="G16" s="88"/>
      <c r="H16" s="88"/>
      <c r="I16" s="88"/>
      <c r="J16" s="88"/>
      <c r="K16" s="3"/>
      <c r="L16" s="3"/>
      <c r="M16" s="3"/>
      <c r="N16" s="3"/>
      <c r="O16" s="14"/>
      <c r="P16" s="3"/>
      <c r="Q16" s="3"/>
      <c r="R16" s="3"/>
      <c r="S16" s="3"/>
      <c r="T16" s="3"/>
      <c r="U16" s="15"/>
      <c r="V16" s="3"/>
      <c r="W16" s="3"/>
      <c r="X16" s="3"/>
      <c r="Y16" s="3"/>
      <c r="Z16" s="3"/>
      <c r="AA16" s="3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255" ht="16.5" customHeight="1" x14ac:dyDescent="0.25">
      <c r="B17" s="11"/>
      <c r="C17" s="88"/>
      <c r="D17" s="88"/>
      <c r="E17" s="3"/>
      <c r="F17" s="14"/>
      <c r="G17" s="88"/>
      <c r="H17" s="88"/>
      <c r="I17" s="88"/>
      <c r="J17" s="88"/>
      <c r="K17" s="3"/>
      <c r="L17" s="3"/>
      <c r="M17" s="3"/>
      <c r="N17" s="3"/>
      <c r="O17" s="14"/>
      <c r="P17" s="3"/>
      <c r="Q17" s="3"/>
      <c r="R17" s="3"/>
      <c r="S17" s="3"/>
      <c r="T17" s="3"/>
      <c r="U17" s="15"/>
      <c r="V17" s="3"/>
      <c r="W17" s="3"/>
      <c r="X17" s="3"/>
      <c r="Y17" s="3"/>
      <c r="Z17" s="3"/>
      <c r="AA17" s="3"/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2:255" ht="16.5" customHeight="1" x14ac:dyDescent="0.25">
      <c r="B18" s="11"/>
      <c r="C18" s="88"/>
      <c r="D18" s="88"/>
      <c r="E18" s="3"/>
      <c r="F18" s="14"/>
      <c r="G18" s="88"/>
      <c r="H18" s="88"/>
      <c r="I18" s="88"/>
      <c r="J18" s="88"/>
      <c r="K18" s="3"/>
      <c r="L18" s="3"/>
      <c r="M18" s="3"/>
      <c r="N18" s="3"/>
      <c r="O18" s="14"/>
      <c r="P18" s="3"/>
      <c r="Q18" s="3"/>
      <c r="R18" s="3"/>
      <c r="S18" s="3"/>
      <c r="T18" s="3"/>
      <c r="U18" s="15"/>
      <c r="V18" s="3"/>
      <c r="W18" s="3"/>
      <c r="X18" s="3"/>
      <c r="Y18" s="3"/>
      <c r="Z18" s="3"/>
      <c r="AA18" s="3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2:255" ht="16.5" customHeight="1" x14ac:dyDescent="0.25">
      <c r="B19" s="11"/>
      <c r="C19" s="191"/>
      <c r="D19" s="191"/>
      <c r="E19" s="3"/>
      <c r="F19" s="14"/>
      <c r="G19" s="191"/>
      <c r="H19" s="191"/>
      <c r="I19" s="88"/>
      <c r="J19" s="88"/>
      <c r="K19" s="3"/>
      <c r="L19" s="3"/>
      <c r="M19" s="3"/>
      <c r="N19" s="3"/>
      <c r="O19" s="14"/>
      <c r="P19" s="3"/>
      <c r="Q19" s="3"/>
      <c r="R19" s="3"/>
      <c r="S19" s="3"/>
      <c r="T19" s="3"/>
      <c r="U19" s="15"/>
      <c r="V19" s="3"/>
      <c r="W19" s="3"/>
      <c r="X19" s="3"/>
      <c r="Y19" s="3"/>
      <c r="Z19" s="3"/>
      <c r="AA19" s="3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2:255" ht="16.5" customHeight="1" x14ac:dyDescent="0.25">
      <c r="B20" s="11"/>
      <c r="C20" s="191"/>
      <c r="D20" s="191"/>
      <c r="E20" s="3"/>
      <c r="F20" s="14"/>
      <c r="G20" s="191"/>
      <c r="H20" s="191"/>
      <c r="I20" s="88"/>
      <c r="J20" s="88"/>
      <c r="K20" s="3"/>
      <c r="L20" s="3"/>
      <c r="M20" s="3"/>
      <c r="N20" s="3"/>
      <c r="O20" s="14"/>
      <c r="P20" s="3"/>
      <c r="Q20" s="3"/>
      <c r="R20" s="3"/>
      <c r="S20" s="3"/>
      <c r="T20" s="3"/>
      <c r="U20" s="15"/>
      <c r="V20" s="3"/>
      <c r="W20" s="3"/>
      <c r="X20" s="3"/>
      <c r="Y20" s="3"/>
      <c r="Z20" s="3"/>
      <c r="AA20" s="3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2:255" ht="16.5" customHeight="1" x14ac:dyDescent="0.25">
      <c r="B21" s="11"/>
      <c r="C21" s="191"/>
      <c r="D21" s="191"/>
      <c r="E21" s="3"/>
      <c r="F21" s="14"/>
      <c r="G21" s="191"/>
      <c r="H21" s="191"/>
      <c r="I21" s="88"/>
      <c r="J21" s="88"/>
      <c r="K21" s="3"/>
      <c r="L21" s="3"/>
      <c r="M21" s="3"/>
      <c r="N21" s="3"/>
      <c r="O21" s="14"/>
      <c r="P21" s="3"/>
      <c r="Q21" s="3"/>
      <c r="R21" s="3"/>
      <c r="S21" s="3"/>
      <c r="T21" s="3"/>
      <c r="U21" s="15"/>
      <c r="V21" s="3"/>
      <c r="W21" s="3"/>
      <c r="X21" s="3"/>
      <c r="Y21" s="3"/>
      <c r="Z21" s="3"/>
      <c r="AA21" s="3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2:255" ht="16.5" customHeight="1" x14ac:dyDescent="0.25">
      <c r="B22" s="11"/>
      <c r="C22" s="88"/>
      <c r="D22" s="88"/>
      <c r="E22" s="3"/>
      <c r="F22" s="14"/>
      <c r="G22" s="88"/>
      <c r="H22" s="88"/>
      <c r="I22" s="88"/>
      <c r="J22" s="88"/>
      <c r="K22" s="3"/>
      <c r="L22" s="3"/>
      <c r="M22" s="3"/>
      <c r="N22" s="3"/>
      <c r="O22" s="14"/>
      <c r="P22" s="3"/>
      <c r="Q22" s="3"/>
      <c r="R22" s="3"/>
      <c r="S22" s="3"/>
      <c r="T22" s="3"/>
      <c r="U22" s="15"/>
      <c r="V22" s="3"/>
      <c r="W22" s="3"/>
      <c r="X22" s="3"/>
      <c r="Y22" s="3"/>
      <c r="Z22" s="3"/>
      <c r="AA22" s="3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2:255" ht="16.5" customHeight="1" x14ac:dyDescent="0.25">
      <c r="B23" s="11"/>
      <c r="C23" s="88"/>
      <c r="D23" s="88"/>
      <c r="E23" s="3"/>
      <c r="F23" s="14"/>
      <c r="G23" s="88"/>
      <c r="H23" s="88"/>
      <c r="I23" s="88"/>
      <c r="J23" s="88"/>
      <c r="K23" s="3"/>
      <c r="L23" s="3"/>
      <c r="M23" s="3"/>
      <c r="N23" s="3"/>
      <c r="O23" s="14"/>
      <c r="P23" s="3"/>
      <c r="Q23" s="3"/>
      <c r="R23" s="3"/>
      <c r="S23" s="3"/>
      <c r="T23" s="3"/>
      <c r="U23" s="15"/>
      <c r="V23" s="3"/>
      <c r="W23" s="3"/>
      <c r="X23" s="3"/>
      <c r="Y23" s="3"/>
      <c r="Z23" s="3"/>
      <c r="AA23" s="3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2:255" ht="16.5" customHeight="1" x14ac:dyDescent="0.25">
      <c r="B24" s="11"/>
      <c r="C24" s="88"/>
      <c r="D24" s="88"/>
      <c r="E24" s="3"/>
      <c r="F24" s="14"/>
      <c r="G24" s="88"/>
      <c r="H24" s="88"/>
      <c r="I24" s="88"/>
      <c r="J24" s="88"/>
      <c r="K24" s="3"/>
      <c r="L24" s="3"/>
      <c r="M24" s="3"/>
      <c r="N24" s="3"/>
      <c r="O24" s="14"/>
      <c r="P24" s="3"/>
      <c r="Q24" s="3"/>
      <c r="R24" s="3"/>
      <c r="S24" s="3"/>
      <c r="T24" s="3"/>
      <c r="U24" s="15"/>
      <c r="V24" s="3"/>
      <c r="W24" s="3"/>
      <c r="X24" s="3"/>
      <c r="Y24" s="3"/>
      <c r="Z24" s="3"/>
      <c r="AA24" s="3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2:255" ht="16.5" customHeight="1" x14ac:dyDescent="0.25">
      <c r="B25" s="11"/>
      <c r="C25" s="88"/>
      <c r="D25" s="88"/>
      <c r="E25" s="3"/>
      <c r="F25" s="14"/>
      <c r="G25" s="88"/>
      <c r="H25" s="88"/>
      <c r="I25" s="88"/>
      <c r="J25" s="88"/>
      <c r="K25" s="3"/>
      <c r="L25" s="3"/>
      <c r="M25" s="3"/>
      <c r="N25" s="3"/>
      <c r="O25" s="14"/>
      <c r="P25" s="3"/>
      <c r="Q25" s="3"/>
      <c r="R25" s="3"/>
      <c r="S25" s="3"/>
      <c r="T25" s="3"/>
      <c r="U25" s="15"/>
      <c r="V25" s="3"/>
      <c r="W25" s="3"/>
      <c r="X25" s="3"/>
      <c r="Y25" s="3"/>
      <c r="Z25" s="3"/>
      <c r="AA25" s="3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2:255" ht="16.5" customHeight="1" x14ac:dyDescent="0.25">
      <c r="B26" s="11"/>
      <c r="C26" s="88"/>
      <c r="D26" s="88"/>
      <c r="E26" s="3"/>
      <c r="F26" s="14"/>
      <c r="G26" s="88"/>
      <c r="H26" s="88"/>
      <c r="I26" s="88"/>
      <c r="J26" s="88"/>
      <c r="K26" s="3"/>
      <c r="L26" s="3"/>
      <c r="M26" s="3"/>
      <c r="N26" s="3"/>
      <c r="O26" s="14"/>
      <c r="P26" s="3"/>
      <c r="Q26" s="3"/>
      <c r="R26" s="3"/>
      <c r="S26" s="3"/>
      <c r="T26" s="3"/>
      <c r="U26" s="15"/>
      <c r="V26" s="3"/>
      <c r="W26" s="3"/>
      <c r="X26" s="3"/>
      <c r="Y26" s="3"/>
      <c r="Z26" s="3"/>
      <c r="AA26" s="3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2:255" ht="16.5" customHeight="1" x14ac:dyDescent="0.25">
      <c r="B27" s="11"/>
      <c r="C27" s="88"/>
      <c r="D27" s="88"/>
      <c r="E27" s="3"/>
      <c r="F27" s="14"/>
      <c r="G27" s="88"/>
      <c r="H27" s="88"/>
      <c r="I27" s="88"/>
      <c r="J27" s="88"/>
      <c r="K27" s="3"/>
      <c r="L27" s="3"/>
      <c r="M27" s="3"/>
      <c r="N27" s="3"/>
      <c r="O27" s="14"/>
      <c r="P27" s="3"/>
      <c r="Q27" s="3"/>
      <c r="R27" s="3"/>
      <c r="S27" s="3"/>
      <c r="T27" s="3"/>
      <c r="U27" s="15"/>
      <c r="V27" s="3"/>
      <c r="W27" s="3"/>
      <c r="X27" s="3"/>
      <c r="Y27" s="3"/>
      <c r="Z27" s="3"/>
      <c r="AA27" s="3"/>
      <c r="AB27" s="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2:255" ht="16.5" customHeight="1" x14ac:dyDescent="0.25">
      <c r="B28" s="11"/>
      <c r="C28" s="88"/>
      <c r="D28" s="88"/>
      <c r="E28" s="3"/>
      <c r="F28" s="14"/>
      <c r="G28" s="88"/>
      <c r="H28" s="88"/>
      <c r="I28" s="88"/>
      <c r="J28" s="88"/>
      <c r="K28" s="3"/>
      <c r="L28" s="3"/>
      <c r="M28" s="3"/>
      <c r="N28" s="3"/>
      <c r="O28" s="14"/>
      <c r="P28" s="3"/>
      <c r="Q28" s="3"/>
      <c r="R28" s="3"/>
      <c r="S28" s="3"/>
      <c r="T28" s="3"/>
      <c r="U28" s="15"/>
      <c r="V28" s="3"/>
      <c r="W28" s="3"/>
      <c r="X28" s="3"/>
      <c r="Y28" s="3"/>
      <c r="Z28" s="3"/>
      <c r="AA28" s="3"/>
      <c r="AB28" s="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2:255" ht="16.5" customHeight="1" x14ac:dyDescent="0.25">
      <c r="B29" s="11"/>
      <c r="C29" s="88"/>
      <c r="D29" s="88"/>
      <c r="E29" s="3"/>
      <c r="F29" s="14"/>
      <c r="G29" s="88"/>
      <c r="H29" s="88"/>
      <c r="I29" s="88"/>
      <c r="J29" s="88"/>
      <c r="K29" s="3"/>
      <c r="L29" s="3"/>
      <c r="M29" s="3"/>
      <c r="N29" s="3"/>
      <c r="O29" s="14"/>
      <c r="P29" s="3"/>
      <c r="Q29" s="3"/>
      <c r="R29" s="3"/>
      <c r="S29" s="3"/>
      <c r="T29" s="3"/>
      <c r="U29" s="15"/>
      <c r="V29" s="3"/>
      <c r="W29" s="3"/>
      <c r="X29" s="3"/>
      <c r="Y29" s="3"/>
      <c r="Z29" s="3"/>
      <c r="AA29" s="3"/>
      <c r="AB29" s="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2:255" ht="16.5" customHeight="1" x14ac:dyDescent="0.25">
      <c r="B30" s="11"/>
      <c r="C30" s="88"/>
      <c r="D30" s="88"/>
      <c r="E30" s="3"/>
      <c r="F30" s="14"/>
      <c r="G30" s="88"/>
      <c r="H30" s="88"/>
      <c r="I30" s="88"/>
      <c r="J30" s="88"/>
      <c r="K30" s="3"/>
      <c r="L30" s="3"/>
      <c r="M30" s="3"/>
      <c r="N30" s="3"/>
      <c r="O30" s="14"/>
      <c r="P30" s="3"/>
      <c r="Q30" s="3"/>
      <c r="R30" s="3"/>
      <c r="S30" s="3"/>
      <c r="T30" s="3"/>
      <c r="U30" s="15"/>
      <c r="V30" s="3"/>
      <c r="W30" s="3"/>
      <c r="X30" s="3"/>
      <c r="Y30" s="3"/>
      <c r="Z30" s="3"/>
      <c r="AA30" s="3"/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2:255" ht="16.5" customHeight="1" x14ac:dyDescent="0.25">
      <c r="B31" s="11"/>
      <c r="C31" s="191"/>
      <c r="D31" s="191"/>
      <c r="E31" s="3"/>
      <c r="F31" s="14"/>
      <c r="G31" s="3"/>
      <c r="H31" s="3"/>
      <c r="I31" s="3"/>
      <c r="J31" s="3"/>
      <c r="K31" s="3"/>
      <c r="L31" s="3"/>
      <c r="M31" s="3"/>
      <c r="N31" s="3"/>
      <c r="O31" s="14"/>
      <c r="P31" s="3"/>
      <c r="Q31" s="3"/>
      <c r="R31" s="3"/>
      <c r="S31" s="3"/>
      <c r="T31" s="3"/>
      <c r="U31" s="15"/>
      <c r="V31" s="3"/>
      <c r="W31" s="3"/>
      <c r="X31" s="3"/>
      <c r="Y31" s="3"/>
      <c r="Z31" s="3"/>
      <c r="AA31" s="3"/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2:255" ht="16.5" customHeight="1" x14ac:dyDescent="0.25">
      <c r="B32" s="11"/>
      <c r="C32" s="191"/>
      <c r="D32" s="191"/>
      <c r="E32" s="3"/>
      <c r="F32" s="14"/>
      <c r="G32" s="3"/>
      <c r="H32" s="3"/>
      <c r="I32" s="3"/>
      <c r="J32" s="3"/>
      <c r="K32" s="3"/>
      <c r="L32" s="3"/>
      <c r="M32" s="3"/>
      <c r="N32" s="3"/>
      <c r="O32" s="14"/>
      <c r="P32" s="3"/>
      <c r="Q32" s="3"/>
      <c r="R32" s="3"/>
      <c r="S32" s="3"/>
      <c r="T32" s="3"/>
      <c r="U32" s="15"/>
      <c r="V32" s="3"/>
      <c r="W32" s="3"/>
      <c r="X32" s="3"/>
      <c r="Y32" s="3"/>
      <c r="Z32" s="3"/>
      <c r="AA32" s="3"/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2:255" ht="16.5" customHeight="1" x14ac:dyDescent="0.25">
      <c r="B33" s="11"/>
      <c r="C33" s="191"/>
      <c r="D33" s="191"/>
      <c r="E33" s="3"/>
      <c r="F33" s="14"/>
      <c r="G33" s="3"/>
      <c r="H33" s="3"/>
      <c r="I33" s="3"/>
      <c r="J33" s="3"/>
      <c r="K33" s="3"/>
      <c r="L33" s="3"/>
      <c r="M33" s="3"/>
      <c r="N33" s="3"/>
      <c r="O33" s="14"/>
      <c r="P33" s="3"/>
      <c r="Q33" s="3"/>
      <c r="R33" s="3"/>
      <c r="S33" s="3"/>
      <c r="T33" s="3"/>
      <c r="U33" s="15"/>
      <c r="V33" s="3"/>
      <c r="W33" s="3"/>
      <c r="X33" s="3"/>
      <c r="Y33" s="3"/>
      <c r="Z33" s="3"/>
      <c r="AA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2:255" ht="13.5" customHeight="1" x14ac:dyDescent="0.25">
      <c r="B34" s="11"/>
      <c r="C34" s="191"/>
      <c r="D34" s="191"/>
      <c r="E34" s="3"/>
      <c r="F34" s="14"/>
      <c r="G34" s="3"/>
      <c r="H34" s="3"/>
      <c r="I34" s="3"/>
      <c r="J34" s="3"/>
      <c r="K34" s="3"/>
      <c r="L34" s="3"/>
      <c r="M34" s="3"/>
      <c r="N34" s="3"/>
      <c r="O34" s="14"/>
      <c r="P34" s="3"/>
      <c r="Q34" s="3"/>
      <c r="R34" s="3"/>
      <c r="S34" s="3"/>
      <c r="T34" s="3"/>
      <c r="U34" s="15"/>
      <c r="V34" s="3"/>
      <c r="W34" s="3"/>
      <c r="X34" s="3"/>
      <c r="Y34" s="3"/>
      <c r="Z34" s="3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2:255" ht="8.1" customHeight="1" thickBot="1" x14ac:dyDescent="0.3">
      <c r="B35" s="24"/>
      <c r="C35" s="40"/>
      <c r="D35" s="40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18"/>
      <c r="P35" s="18"/>
      <c r="Q35" s="18"/>
      <c r="R35" s="18"/>
      <c r="S35" s="18"/>
      <c r="T35" s="18"/>
      <c r="U35" s="19"/>
      <c r="V35" s="3"/>
      <c r="W35" s="3"/>
      <c r="X35" s="3"/>
      <c r="Y35" s="3"/>
      <c r="Z35" s="3"/>
      <c r="AA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2:255" ht="17.25" customHeight="1" thickTop="1" x14ac:dyDescent="0.25">
      <c r="C36" s="1"/>
      <c r="D36" s="3"/>
      <c r="E36" s="3"/>
      <c r="F36" s="14"/>
      <c r="G36" s="14"/>
      <c r="H36" s="69"/>
      <c r="I36" s="83"/>
      <c r="J36" s="83"/>
      <c r="K36" s="69"/>
      <c r="L36" s="3"/>
      <c r="M36" s="3"/>
      <c r="N36" s="3"/>
      <c r="O36" s="1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2:255" ht="16.5" customHeight="1" x14ac:dyDescent="0.25">
      <c r="C37" s="3"/>
      <c r="D37" s="3"/>
      <c r="E37" s="3"/>
      <c r="F37" s="14"/>
      <c r="G37" s="14"/>
      <c r="H37" s="69"/>
      <c r="I37" s="83"/>
      <c r="J37" s="83"/>
      <c r="K37" s="69"/>
      <c r="L37" s="3"/>
      <c r="M37" s="14"/>
      <c r="N37" s="14"/>
      <c r="O37" s="1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2:255" ht="16.5" customHeight="1" x14ac:dyDescent="0.25">
      <c r="C38" s="1"/>
      <c r="D38" s="1"/>
      <c r="E38" s="3"/>
      <c r="F38" s="14"/>
      <c r="L38" s="69"/>
      <c r="M38" s="3"/>
      <c r="N38" s="3"/>
      <c r="O38" s="14"/>
      <c r="P38" s="3"/>
      <c r="Q38" s="3"/>
      <c r="R38" s="3"/>
      <c r="S38" s="3"/>
      <c r="T38" s="3"/>
      <c r="U38" s="3"/>
      <c r="V38" s="3"/>
      <c r="X38" s="3"/>
      <c r="Y38" s="3"/>
      <c r="Z38" s="3"/>
      <c r="AA38" s="3"/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2:255" ht="16.5" customHeight="1" x14ac:dyDescent="0.25">
      <c r="C39" s="1"/>
      <c r="D39" s="1"/>
      <c r="E39" s="3"/>
      <c r="F39" s="3"/>
      <c r="L39" s="69"/>
      <c r="M39" s="3"/>
      <c r="N39" s="3"/>
      <c r="O39" s="3"/>
      <c r="P39" s="3"/>
      <c r="Q39" s="3"/>
      <c r="R39" s="3"/>
      <c r="S39" s="3"/>
      <c r="T39" s="3"/>
      <c r="U39" s="3"/>
      <c r="V39" s="3"/>
      <c r="X39" s="3"/>
      <c r="Y39" s="3"/>
      <c r="Z39" s="3"/>
      <c r="AA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2:255" ht="16.5" customHeight="1" x14ac:dyDescent="0.25">
      <c r="C40" s="1"/>
      <c r="D40" s="1"/>
      <c r="E40" s="3"/>
      <c r="F40" s="3"/>
      <c r="L40" s="69"/>
      <c r="M40" s="3"/>
      <c r="N40" s="3"/>
      <c r="O40" s="3"/>
      <c r="P40" s="3"/>
      <c r="Q40" s="3"/>
      <c r="R40" s="3"/>
      <c r="S40" s="3"/>
      <c r="T40" s="3"/>
      <c r="U40" s="3"/>
      <c r="V40" s="3"/>
      <c r="X40" s="3"/>
      <c r="Y40" s="3"/>
      <c r="Z40" s="3"/>
      <c r="AA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2:255" ht="16.5" customHeight="1" x14ac:dyDescent="0.25">
      <c r="C41" s="1"/>
      <c r="D41" s="1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2:255" ht="16.5" customHeight="1" x14ac:dyDescent="0.25">
      <c r="C42" s="1"/>
      <c r="D42" s="1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2:255" ht="16.5" customHeight="1" x14ac:dyDescent="0.25">
      <c r="C43" s="1"/>
      <c r="D43" s="1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2:255" ht="16.5" customHeight="1" x14ac:dyDescent="0.25">
      <c r="C44" s="1"/>
      <c r="D44" s="1"/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2:255" ht="16.5" customHeight="1" x14ac:dyDescent="0.25">
      <c r="C45" s="1"/>
      <c r="D45" s="1"/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2:255" ht="16.5" customHeight="1" x14ac:dyDescent="0.25">
      <c r="C46" s="1"/>
      <c r="D46" s="1"/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2:255" ht="16.5" customHeight="1" x14ac:dyDescent="0.25">
      <c r="C47" s="1"/>
      <c r="D47" s="1"/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2:255" ht="16.5" customHeight="1" x14ac:dyDescent="0.25">
      <c r="C48" s="1"/>
      <c r="D48" s="1"/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3:255" ht="16.5" customHeight="1" x14ac:dyDescent="0.25">
      <c r="C49" s="1"/>
      <c r="D49" s="1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3:255" ht="16.5" customHeight="1" x14ac:dyDescent="0.25">
      <c r="C50" s="1"/>
      <c r="D50" s="1"/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3:255" ht="16.5" customHeight="1" x14ac:dyDescent="0.25">
      <c r="C51" s="1"/>
      <c r="D51" s="1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3:255" ht="16.5" customHeight="1" x14ac:dyDescent="0.25">
      <c r="C52" s="1"/>
      <c r="D52" s="1"/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3:255" ht="16.5" customHeight="1" x14ac:dyDescent="0.25">
      <c r="C53" s="1"/>
      <c r="D53" s="1"/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3:255" ht="16.5" customHeight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3:255" ht="16.5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3:255" ht="16.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3:255" ht="16.5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3:255" ht="16.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3:255" ht="16.5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3:255" ht="16.5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3:255" ht="16.5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3:255" ht="16.5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3:255" ht="16.5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3:255" ht="16.5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3:255" ht="16.5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3:255" ht="16.5" customHeigh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3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3:255" ht="16.5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3:255" ht="16.5" customHeight="1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3:255" ht="16.5" customHeight="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3:255" ht="16.5" customHeight="1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3:255" ht="16.5" customHeight="1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3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3:255" ht="16.5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3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3:255" ht="16.5" customHeight="1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3:255" ht="16.5" customHeight="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3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3:255" ht="16.5" customHeight="1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3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3:255" ht="16.5" customHeight="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3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3:255" ht="16.5" customHeight="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3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3:255" ht="16.5" customHeight="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3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3:255" ht="16.5" customHeight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3:255" ht="16.5" customHeight="1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3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3:255" ht="16.5" customHeight="1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3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3:255" ht="16.5" customHeight="1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3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3:255" ht="16.5" customHeight="1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3:255" ht="16.5" customHeight="1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3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3:255" ht="16.5" customHeight="1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3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3:255" ht="16.5" customHeight="1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3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3:255" ht="16.5" customHeight="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3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3:255" ht="16.5" customHeight="1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3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3:255" ht="16.5" customHeight="1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3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3:255" ht="16.5" customHeight="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3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3:255" ht="16.5" customHeight="1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3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3:255" ht="16.5" customHeight="1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3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3:255" ht="16.5" customHeight="1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3:255" ht="16.5" customHeight="1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3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3:255" ht="16.5" customHeight="1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3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3:255" ht="16.5" customHeight="1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3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3:255" ht="16.5" customHeight="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3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3:255" ht="16.5" customHeight="1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3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3:255" ht="16.5" customHeight="1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3:255" ht="16.5" customHeight="1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3:255" ht="16.5" customHeight="1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3:255" ht="16.5" customHeight="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3:255" ht="16.5" customHeight="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3:255" ht="16.5" customHeight="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3:255" ht="16.5" customHeight="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3:255" ht="16.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3:255" ht="16.5" customHeight="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3:255" ht="16.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3:255" ht="16.5" customHeight="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</sheetData>
  <sheetProtection password="8BD9" sheet="1" objects="1" scenarios="1" selectLockedCells="1"/>
  <mergeCells count="14">
    <mergeCell ref="W2:X2"/>
    <mergeCell ref="W3:X3"/>
    <mergeCell ref="C34:D34"/>
    <mergeCell ref="C4:D4"/>
    <mergeCell ref="G4:H4"/>
    <mergeCell ref="C19:D19"/>
    <mergeCell ref="G19:H19"/>
    <mergeCell ref="C20:D20"/>
    <mergeCell ref="G20:H20"/>
    <mergeCell ref="C21:D21"/>
    <mergeCell ref="G21:H21"/>
    <mergeCell ref="C31:D31"/>
    <mergeCell ref="C32:D32"/>
    <mergeCell ref="C33:D33"/>
  </mergeCells>
  <printOptions horizontalCentered="1" verticalCentered="1"/>
  <pageMargins left="0" right="0" top="0" bottom="0" header="0" footer="0"/>
  <pageSetup scale="63" orientation="landscape" r:id="rId1"/>
  <headerFooter>
    <oddHeader>&amp;LPupil and School Support&amp;CEAL Data Dashboard&amp;RAccess to Education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W1713"/>
  <sheetViews>
    <sheetView showGridLines="0" zoomScale="90" zoomScaleNormal="90" workbookViewId="0">
      <selection activeCell="A33" sqref="A33"/>
    </sheetView>
  </sheetViews>
  <sheetFormatPr defaultColWidth="13.42578125" defaultRowHeight="12" customHeight="1" x14ac:dyDescent="0.3"/>
  <cols>
    <col min="1" max="2" width="15.7109375" style="56" customWidth="1"/>
    <col min="3" max="8" width="10.7109375" style="52" customWidth="1"/>
    <col min="9" max="9" width="13" style="52" customWidth="1"/>
    <col min="10" max="10" width="12.42578125" style="52" customWidth="1"/>
    <col min="11" max="13" width="10.7109375" style="52" customWidth="1"/>
    <col min="14" max="14" width="16.42578125" style="52" bestFit="1" customWidth="1"/>
    <col min="15" max="16" width="14.85546875" style="52" customWidth="1"/>
    <col min="17" max="19" width="10.7109375" style="52" customWidth="1"/>
    <col min="20" max="20" width="5.7109375" style="57" customWidth="1"/>
    <col min="21" max="26" width="5.7109375" style="58" customWidth="1"/>
    <col min="27" max="257" width="13.42578125" style="52" customWidth="1"/>
    <col min="258" max="16384" width="13.42578125" style="53"/>
  </cols>
  <sheetData>
    <row r="1" spans="1:257" s="51" customFormat="1" ht="40.5" x14ac:dyDescent="0.25">
      <c r="A1" s="36" t="s">
        <v>24</v>
      </c>
      <c r="B1" s="36" t="s">
        <v>25</v>
      </c>
      <c r="C1" s="137" t="s">
        <v>26</v>
      </c>
      <c r="D1" s="137" t="s">
        <v>34</v>
      </c>
      <c r="E1" s="137" t="s">
        <v>8</v>
      </c>
      <c r="F1" s="137" t="s">
        <v>27</v>
      </c>
      <c r="G1" s="137" t="s">
        <v>28</v>
      </c>
      <c r="H1" s="137" t="s">
        <v>1054</v>
      </c>
      <c r="I1" s="137" t="s">
        <v>928</v>
      </c>
      <c r="J1" s="137" t="s">
        <v>929</v>
      </c>
      <c r="K1" s="137" t="s">
        <v>930</v>
      </c>
      <c r="L1" s="137" t="s">
        <v>931</v>
      </c>
      <c r="M1" s="35" t="s">
        <v>42</v>
      </c>
      <c r="N1" s="35" t="s">
        <v>272</v>
      </c>
      <c r="O1" s="49" t="s">
        <v>273</v>
      </c>
      <c r="P1" s="49" t="s">
        <v>620</v>
      </c>
      <c r="Q1" s="49" t="s">
        <v>29</v>
      </c>
      <c r="R1" s="49" t="s">
        <v>30</v>
      </c>
      <c r="S1" s="49" t="s">
        <v>31</v>
      </c>
      <c r="T1" s="59" t="s">
        <v>246</v>
      </c>
      <c r="U1" s="60" t="s">
        <v>247</v>
      </c>
      <c r="V1" s="60" t="s">
        <v>248</v>
      </c>
      <c r="W1" s="60" t="s">
        <v>249</v>
      </c>
      <c r="X1" s="60" t="s">
        <v>20</v>
      </c>
      <c r="Y1" s="60" t="s">
        <v>250</v>
      </c>
      <c r="Z1" s="60" t="s">
        <v>251</v>
      </c>
      <c r="AA1" s="50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</row>
    <row r="2" spans="1:257" ht="12.75" customHeight="1" x14ac:dyDescent="0.3">
      <c r="A2" s="197"/>
      <c r="B2" s="197"/>
      <c r="C2" s="198"/>
      <c r="D2" s="197"/>
      <c r="E2" s="197"/>
      <c r="F2" s="197"/>
      <c r="G2" s="197"/>
      <c r="I2" s="197"/>
      <c r="J2" s="197"/>
      <c r="K2" s="197"/>
      <c r="L2" s="197"/>
      <c r="M2" s="197"/>
      <c r="N2" s="19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57" ht="12" customHeight="1" x14ac:dyDescent="0.3">
      <c r="A3" s="197"/>
      <c r="B3" s="197"/>
      <c r="C3" s="198"/>
      <c r="D3" s="197"/>
      <c r="E3" s="197"/>
      <c r="F3" s="197"/>
      <c r="G3" s="197"/>
      <c r="I3" s="197"/>
      <c r="J3" s="197"/>
      <c r="K3" s="197"/>
      <c r="L3" s="197"/>
      <c r="M3" s="197"/>
      <c r="N3" s="19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</row>
    <row r="4" spans="1:257" ht="12" customHeight="1" x14ac:dyDescent="0.3">
      <c r="A4" s="197"/>
      <c r="B4" s="197"/>
      <c r="C4" s="198"/>
      <c r="D4" s="197"/>
      <c r="E4" s="199"/>
      <c r="F4" s="197"/>
      <c r="G4" s="197"/>
      <c r="I4" s="197"/>
      <c r="J4" s="197"/>
      <c r="K4" s="197"/>
      <c r="L4" s="197"/>
      <c r="M4" s="197"/>
      <c r="N4" s="19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</row>
    <row r="5" spans="1:257" ht="12" customHeight="1" x14ac:dyDescent="0.3">
      <c r="A5" s="197"/>
      <c r="B5" s="197"/>
      <c r="C5" s="198"/>
      <c r="D5" s="197"/>
      <c r="E5" s="197"/>
      <c r="F5" s="197"/>
      <c r="G5" s="197"/>
      <c r="I5" s="197"/>
      <c r="J5" s="197"/>
      <c r="K5" s="197"/>
      <c r="L5" s="197"/>
      <c r="M5" s="197"/>
      <c r="N5" s="19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</row>
    <row r="6" spans="1:257" ht="12" customHeight="1" x14ac:dyDescent="0.3">
      <c r="A6" s="197"/>
      <c r="B6" s="197"/>
      <c r="C6" s="198"/>
      <c r="D6" s="197"/>
      <c r="E6" s="197"/>
      <c r="F6" s="197"/>
      <c r="G6" s="197"/>
      <c r="I6" s="197"/>
      <c r="J6" s="197"/>
      <c r="K6" s="197"/>
      <c r="L6" s="197"/>
      <c r="M6" s="197"/>
      <c r="N6" s="197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</row>
    <row r="7" spans="1:257" ht="12" customHeight="1" x14ac:dyDescent="0.3">
      <c r="A7" s="197"/>
      <c r="B7" s="197"/>
      <c r="C7" s="198"/>
      <c r="D7" s="197"/>
      <c r="E7" s="197"/>
      <c r="F7" s="197"/>
      <c r="G7" s="197"/>
      <c r="I7" s="197"/>
      <c r="J7" s="197"/>
      <c r="K7" s="197"/>
      <c r="L7" s="197"/>
      <c r="M7" s="197"/>
      <c r="N7" s="19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</row>
    <row r="8" spans="1:257" ht="12" customHeight="1" x14ac:dyDescent="0.3">
      <c r="A8" s="197"/>
      <c r="B8" s="197"/>
      <c r="C8" s="198"/>
      <c r="D8" s="197"/>
      <c r="E8" s="197"/>
      <c r="F8" s="197"/>
      <c r="G8" s="197"/>
      <c r="I8" s="197"/>
      <c r="J8" s="197"/>
      <c r="K8" s="197"/>
      <c r="L8" s="197"/>
      <c r="M8" s="197"/>
      <c r="N8" s="19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57" ht="12" customHeight="1" x14ac:dyDescent="0.3">
      <c r="A9" s="197"/>
      <c r="B9" s="197"/>
      <c r="C9" s="198"/>
      <c r="D9" s="197"/>
      <c r="E9" s="197"/>
      <c r="F9" s="197"/>
      <c r="G9" s="197"/>
      <c r="I9" s="197"/>
      <c r="J9" s="197"/>
      <c r="K9" s="197"/>
      <c r="L9" s="197"/>
      <c r="M9" s="197"/>
      <c r="N9" s="19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</row>
    <row r="10" spans="1:257" ht="12" customHeight="1" x14ac:dyDescent="0.3">
      <c r="A10" s="197"/>
      <c r="B10" s="197"/>
      <c r="C10" s="198"/>
      <c r="D10" s="197"/>
      <c r="E10" s="197"/>
      <c r="F10" s="197"/>
      <c r="G10" s="197"/>
      <c r="I10" s="197"/>
      <c r="J10" s="197"/>
      <c r="K10" s="197"/>
      <c r="L10" s="197"/>
      <c r="M10" s="197"/>
      <c r="N10" s="19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</row>
    <row r="11" spans="1:257" ht="12" customHeight="1" x14ac:dyDescent="0.3">
      <c r="A11" s="197"/>
      <c r="B11" s="197"/>
      <c r="C11" s="198"/>
      <c r="D11" s="197"/>
      <c r="E11" s="197"/>
      <c r="F11" s="197"/>
      <c r="G11" s="197"/>
      <c r="I11" s="197"/>
      <c r="J11" s="197"/>
      <c r="K11" s="197"/>
      <c r="L11" s="197"/>
      <c r="M11" s="197"/>
      <c r="N11" s="19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</row>
    <row r="12" spans="1:257" ht="12" customHeight="1" x14ac:dyDescent="0.3">
      <c r="A12" s="197"/>
      <c r="B12" s="197"/>
      <c r="C12" s="198"/>
      <c r="D12" s="197"/>
      <c r="E12" s="197"/>
      <c r="F12" s="197"/>
      <c r="G12" s="197"/>
      <c r="I12" s="197"/>
      <c r="J12" s="197"/>
      <c r="K12" s="197"/>
      <c r="L12" s="197"/>
      <c r="M12" s="197"/>
      <c r="N12" s="197"/>
      <c r="O12" s="5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</row>
    <row r="13" spans="1:257" ht="12" customHeight="1" x14ac:dyDescent="0.3">
      <c r="A13" s="197"/>
      <c r="B13" s="197"/>
      <c r="C13" s="198"/>
      <c r="D13" s="197"/>
      <c r="E13" s="197"/>
      <c r="F13" s="197"/>
      <c r="G13" s="197"/>
      <c r="I13" s="197"/>
      <c r="J13" s="197"/>
      <c r="K13" s="197"/>
      <c r="L13" s="197"/>
      <c r="M13" s="197"/>
      <c r="N13" s="197"/>
      <c r="O13" s="53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</row>
    <row r="14" spans="1:257" ht="12" customHeight="1" x14ac:dyDescent="0.3">
      <c r="A14" s="197"/>
      <c r="B14" s="197"/>
      <c r="C14" s="198"/>
      <c r="D14" s="197"/>
      <c r="E14" s="199"/>
      <c r="F14" s="197"/>
      <c r="G14" s="197"/>
      <c r="I14" s="197"/>
      <c r="J14" s="197"/>
      <c r="K14" s="197"/>
      <c r="L14" s="197"/>
      <c r="M14" s="197"/>
      <c r="N14" s="197"/>
      <c r="O14" s="53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</row>
    <row r="15" spans="1:257" ht="12" customHeight="1" x14ac:dyDescent="0.3">
      <c r="A15" s="197"/>
      <c r="B15" s="197"/>
      <c r="C15" s="198"/>
      <c r="D15" s="197"/>
      <c r="E15" s="199"/>
      <c r="F15" s="197"/>
      <c r="G15" s="197"/>
      <c r="I15" s="197"/>
      <c r="J15" s="197"/>
      <c r="K15" s="197"/>
      <c r="L15" s="197"/>
      <c r="M15" s="197"/>
      <c r="N15" s="19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57" ht="12" customHeight="1" x14ac:dyDescent="0.3">
      <c r="A16" s="197"/>
      <c r="B16" s="197"/>
      <c r="C16" s="198"/>
      <c r="D16" s="197"/>
      <c r="E16" s="197"/>
      <c r="F16" s="197"/>
      <c r="G16" s="197"/>
      <c r="I16" s="197"/>
      <c r="J16" s="197"/>
      <c r="K16" s="197"/>
      <c r="L16" s="197"/>
      <c r="M16" s="197"/>
      <c r="N16" s="19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2" customHeight="1" x14ac:dyDescent="0.3">
      <c r="A17" s="197"/>
      <c r="B17" s="197"/>
      <c r="C17" s="198"/>
      <c r="D17" s="197"/>
      <c r="E17" s="197"/>
      <c r="F17" s="197"/>
      <c r="G17" s="197"/>
      <c r="I17" s="197"/>
      <c r="J17" s="197"/>
      <c r="K17" s="197"/>
      <c r="L17" s="197"/>
      <c r="M17" s="197"/>
      <c r="N17" s="19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2" customHeight="1" x14ac:dyDescent="0.3">
      <c r="A18" s="197"/>
      <c r="B18" s="197"/>
      <c r="C18" s="198"/>
      <c r="D18" s="197"/>
      <c r="E18" s="197"/>
      <c r="F18" s="197"/>
      <c r="G18" s="197"/>
      <c r="I18" s="197"/>
      <c r="J18" s="197"/>
      <c r="K18" s="197"/>
      <c r="L18" s="197"/>
      <c r="M18" s="197"/>
      <c r="N18" s="19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2" customHeight="1" x14ac:dyDescent="0.3">
      <c r="A19" s="197"/>
      <c r="B19" s="197"/>
      <c r="C19" s="198"/>
      <c r="D19" s="197"/>
      <c r="E19" s="197"/>
      <c r="F19" s="197"/>
      <c r="G19" s="197"/>
      <c r="I19" s="197"/>
      <c r="J19" s="197"/>
      <c r="K19" s="197"/>
      <c r="L19" s="197"/>
      <c r="M19" s="197"/>
      <c r="N19" s="19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2" customHeight="1" x14ac:dyDescent="0.3">
      <c r="A20" s="197"/>
      <c r="B20" s="197"/>
      <c r="C20" s="198"/>
      <c r="D20" s="197"/>
      <c r="E20" s="199"/>
      <c r="F20" s="197"/>
      <c r="G20" s="197"/>
      <c r="I20" s="197"/>
      <c r="J20" s="197"/>
      <c r="K20" s="197"/>
      <c r="L20" s="197"/>
      <c r="M20" s="197"/>
      <c r="N20" s="19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2" customHeight="1" x14ac:dyDescent="0.3">
      <c r="A21" s="197"/>
      <c r="B21" s="197"/>
      <c r="C21" s="198"/>
      <c r="D21" s="197"/>
      <c r="E21" s="197"/>
      <c r="F21" s="197"/>
      <c r="G21" s="197"/>
      <c r="I21" s="197"/>
      <c r="J21" s="197"/>
      <c r="K21" s="197"/>
      <c r="L21" s="197"/>
      <c r="M21" s="197"/>
      <c r="N21" s="19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2" customHeight="1" x14ac:dyDescent="0.3">
      <c r="A22" s="197"/>
      <c r="B22" s="197"/>
      <c r="C22" s="198"/>
      <c r="D22" s="197"/>
      <c r="E22" s="197"/>
      <c r="F22" s="197"/>
      <c r="G22" s="197"/>
      <c r="I22" s="197"/>
      <c r="J22" s="197"/>
      <c r="K22" s="197"/>
      <c r="L22" s="197"/>
      <c r="M22" s="197"/>
      <c r="N22" s="19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2" customHeight="1" x14ac:dyDescent="0.3">
      <c r="A23" s="197"/>
      <c r="B23" s="197"/>
      <c r="C23" s="198"/>
      <c r="D23" s="197"/>
      <c r="E23" s="197"/>
      <c r="F23" s="197"/>
      <c r="G23" s="197"/>
      <c r="I23" s="197"/>
      <c r="J23" s="197"/>
      <c r="K23" s="197"/>
      <c r="L23" s="197"/>
      <c r="M23" s="197"/>
      <c r="N23" s="197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2" customHeight="1" x14ac:dyDescent="0.3">
      <c r="A24" s="197"/>
      <c r="B24" s="197"/>
      <c r="C24" s="198"/>
      <c r="D24" s="197"/>
      <c r="E24" s="197"/>
      <c r="F24" s="197"/>
      <c r="G24" s="197"/>
      <c r="I24" s="197"/>
      <c r="J24" s="197"/>
      <c r="K24" s="197"/>
      <c r="L24" s="197"/>
      <c r="M24" s="197"/>
      <c r="N24" s="19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2" customHeight="1" x14ac:dyDescent="0.3">
      <c r="A25" s="197"/>
      <c r="B25" s="197"/>
      <c r="C25" s="198"/>
      <c r="D25" s="197"/>
      <c r="E25" s="197"/>
      <c r="F25" s="197"/>
      <c r="G25" s="197"/>
      <c r="I25" s="197"/>
      <c r="J25" s="197"/>
      <c r="K25" s="197"/>
      <c r="L25" s="197"/>
      <c r="M25" s="197"/>
      <c r="N25" s="19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2" customHeight="1" x14ac:dyDescent="0.3">
      <c r="A26" s="197"/>
      <c r="B26" s="197"/>
      <c r="C26" s="198"/>
      <c r="D26" s="197"/>
      <c r="E26" s="197"/>
      <c r="F26" s="197"/>
      <c r="G26" s="197"/>
      <c r="I26" s="197"/>
      <c r="J26" s="197"/>
      <c r="K26" s="197"/>
      <c r="L26" s="197"/>
      <c r="M26" s="197"/>
      <c r="N26" s="19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2" customHeight="1" x14ac:dyDescent="0.3">
      <c r="A27" s="197"/>
      <c r="B27" s="197"/>
      <c r="C27" s="198"/>
      <c r="D27" s="197"/>
      <c r="E27" s="197"/>
      <c r="F27" s="197"/>
      <c r="G27" s="197"/>
      <c r="I27" s="197"/>
      <c r="J27" s="197"/>
      <c r="K27" s="197"/>
      <c r="L27" s="197"/>
      <c r="M27" s="197"/>
      <c r="N27" s="19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2" customHeight="1" x14ac:dyDescent="0.3">
      <c r="A28" s="197"/>
      <c r="B28" s="197"/>
      <c r="C28" s="198"/>
      <c r="D28" s="197"/>
      <c r="E28" s="197"/>
      <c r="F28" s="197"/>
      <c r="G28" s="197"/>
      <c r="I28" s="197"/>
      <c r="J28" s="197"/>
      <c r="K28" s="197"/>
      <c r="L28" s="197"/>
      <c r="M28" s="197"/>
      <c r="N28" s="19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2" customHeight="1" x14ac:dyDescent="0.3">
      <c r="A29" s="197"/>
      <c r="B29" s="197"/>
      <c r="C29" s="198"/>
      <c r="D29" s="197"/>
      <c r="E29" s="197"/>
      <c r="F29" s="197"/>
      <c r="G29" s="197"/>
      <c r="I29" s="197"/>
      <c r="J29" s="197"/>
      <c r="K29" s="197"/>
      <c r="L29" s="197"/>
      <c r="M29" s="197"/>
      <c r="N29" s="197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2" customHeight="1" x14ac:dyDescent="0.3">
      <c r="A30" s="197"/>
      <c r="B30" s="197"/>
      <c r="C30" s="198"/>
      <c r="D30" s="197"/>
      <c r="E30" s="197"/>
      <c r="F30" s="197"/>
      <c r="G30" s="197"/>
      <c r="I30" s="197"/>
      <c r="J30" s="197"/>
      <c r="K30" s="197"/>
      <c r="L30" s="197"/>
      <c r="M30" s="197"/>
      <c r="N30" s="197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2" customHeight="1" x14ac:dyDescent="0.3">
      <c r="A31" s="197"/>
      <c r="B31" s="197"/>
      <c r="C31" s="198"/>
      <c r="D31" s="197"/>
      <c r="E31" s="197"/>
      <c r="F31" s="197"/>
      <c r="G31" s="197"/>
      <c r="I31" s="197"/>
      <c r="J31" s="197"/>
      <c r="K31" s="197"/>
      <c r="L31" s="197"/>
      <c r="M31" s="197"/>
      <c r="N31" s="19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2" customHeight="1" x14ac:dyDescent="0.3">
      <c r="A32" s="197"/>
      <c r="B32" s="197"/>
      <c r="C32" s="198"/>
      <c r="D32" s="197"/>
      <c r="E32" s="197"/>
      <c r="F32" s="197"/>
      <c r="G32" s="197"/>
      <c r="I32" s="197"/>
      <c r="J32" s="197"/>
      <c r="K32" s="197"/>
      <c r="L32" s="197"/>
      <c r="M32" s="197"/>
      <c r="N32" s="19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2" customHeight="1" x14ac:dyDescent="0.3">
      <c r="A33" s="197"/>
      <c r="B33" s="197"/>
      <c r="C33" s="198"/>
      <c r="D33" s="197"/>
      <c r="E33" s="197"/>
      <c r="F33" s="197"/>
      <c r="G33" s="197"/>
      <c r="I33" s="197"/>
      <c r="J33" s="197"/>
      <c r="K33" s="197"/>
      <c r="L33" s="197"/>
      <c r="M33" s="197"/>
      <c r="N33" s="197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2" customHeight="1" x14ac:dyDescent="0.3">
      <c r="A34" s="197"/>
      <c r="B34" s="197"/>
      <c r="C34" s="198"/>
      <c r="D34" s="197"/>
      <c r="E34" s="197"/>
      <c r="F34" s="197"/>
      <c r="G34" s="197"/>
      <c r="I34" s="197"/>
      <c r="J34" s="197"/>
      <c r="K34" s="197"/>
      <c r="L34" s="197"/>
      <c r="M34" s="197"/>
      <c r="N34" s="19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2" customHeight="1" x14ac:dyDescent="0.3">
      <c r="A35" s="197"/>
      <c r="B35" s="197"/>
      <c r="C35" s="198"/>
      <c r="D35" s="197"/>
      <c r="E35" s="197"/>
      <c r="F35" s="197"/>
      <c r="G35" s="197"/>
      <c r="I35" s="197"/>
      <c r="J35" s="197"/>
      <c r="K35" s="197"/>
      <c r="L35" s="197"/>
      <c r="M35" s="197"/>
      <c r="N35" s="19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2" customHeight="1" x14ac:dyDescent="0.3">
      <c r="A36" s="197"/>
      <c r="B36" s="197"/>
      <c r="C36" s="198"/>
      <c r="D36" s="197"/>
      <c r="E36" s="197"/>
      <c r="F36" s="197"/>
      <c r="G36" s="197"/>
      <c r="I36" s="197"/>
      <c r="J36" s="197"/>
      <c r="K36" s="197"/>
      <c r="L36" s="197"/>
      <c r="M36" s="197"/>
      <c r="N36" s="19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2" customHeight="1" x14ac:dyDescent="0.3">
      <c r="A37" s="197"/>
      <c r="B37" s="197"/>
      <c r="C37" s="198"/>
      <c r="D37" s="197"/>
      <c r="E37" s="197"/>
      <c r="F37" s="197"/>
      <c r="G37" s="197"/>
      <c r="I37" s="197"/>
      <c r="J37" s="197"/>
      <c r="K37" s="197"/>
      <c r="L37" s="197"/>
      <c r="M37" s="197"/>
      <c r="N37" s="19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2" customHeight="1" x14ac:dyDescent="0.3">
      <c r="A38" s="197"/>
      <c r="B38" s="197"/>
      <c r="C38" s="198"/>
      <c r="D38" s="197"/>
      <c r="E38" s="197"/>
      <c r="F38" s="197"/>
      <c r="G38" s="197"/>
      <c r="I38" s="197"/>
      <c r="J38" s="197"/>
      <c r="K38" s="197"/>
      <c r="L38" s="197"/>
      <c r="M38" s="197"/>
      <c r="N38" s="19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2" customHeight="1" x14ac:dyDescent="0.3">
      <c r="A39" s="197"/>
      <c r="B39" s="197"/>
      <c r="C39" s="198"/>
      <c r="D39" s="197"/>
      <c r="E39" s="197"/>
      <c r="F39" s="197"/>
      <c r="G39" s="197"/>
      <c r="I39" s="197"/>
      <c r="J39" s="197"/>
      <c r="K39" s="197"/>
      <c r="L39" s="197"/>
      <c r="M39" s="197"/>
      <c r="N39" s="19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2" customHeight="1" x14ac:dyDescent="0.3">
      <c r="A40" s="197"/>
      <c r="B40" s="197"/>
      <c r="C40" s="198"/>
      <c r="D40" s="197"/>
      <c r="E40" s="197"/>
      <c r="F40" s="197"/>
      <c r="G40" s="197"/>
      <c r="I40" s="197"/>
      <c r="J40" s="197"/>
      <c r="K40" s="197"/>
      <c r="L40" s="197"/>
      <c r="M40" s="197"/>
      <c r="N40" s="197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2" customHeight="1" x14ac:dyDescent="0.3">
      <c r="A41" s="197"/>
      <c r="B41" s="197"/>
      <c r="C41" s="198"/>
      <c r="D41" s="197"/>
      <c r="E41" s="197"/>
      <c r="F41" s="197"/>
      <c r="G41" s="197"/>
      <c r="I41" s="197"/>
      <c r="J41" s="197"/>
      <c r="K41" s="197"/>
      <c r="L41" s="197"/>
      <c r="M41" s="197"/>
      <c r="N41" s="197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2" customHeight="1" x14ac:dyDescent="0.3">
      <c r="A42" s="197"/>
      <c r="B42" s="197"/>
      <c r="C42" s="198"/>
      <c r="D42" s="197"/>
      <c r="E42" s="197"/>
      <c r="F42" s="197"/>
      <c r="G42" s="197"/>
      <c r="I42" s="197"/>
      <c r="J42" s="197"/>
      <c r="K42" s="199"/>
      <c r="L42" s="197"/>
      <c r="M42" s="197"/>
      <c r="N42" s="197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2" customHeight="1" x14ac:dyDescent="0.3">
      <c r="A43" s="197"/>
      <c r="B43" s="197"/>
      <c r="C43" s="198"/>
      <c r="D43" s="197"/>
      <c r="E43" s="197"/>
      <c r="F43" s="197"/>
      <c r="G43" s="197"/>
      <c r="I43" s="197"/>
      <c r="J43" s="197"/>
      <c r="K43" s="197"/>
      <c r="L43" s="197"/>
      <c r="M43" s="197"/>
      <c r="N43" s="197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2" customHeight="1" x14ac:dyDescent="0.3">
      <c r="A44" s="197"/>
      <c r="B44" s="197"/>
      <c r="C44" s="198"/>
      <c r="D44" s="197"/>
      <c r="E44" s="197"/>
      <c r="F44" s="197"/>
      <c r="G44" s="197"/>
      <c r="I44" s="197"/>
      <c r="J44" s="197"/>
      <c r="K44" s="197"/>
      <c r="L44" s="197"/>
      <c r="M44" s="197"/>
      <c r="N44" s="197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2" customHeight="1" x14ac:dyDescent="0.3">
      <c r="A45" s="197"/>
      <c r="B45" s="197"/>
      <c r="C45" s="198"/>
      <c r="D45" s="197"/>
      <c r="E45" s="197"/>
      <c r="F45" s="197"/>
      <c r="G45" s="197"/>
      <c r="I45" s="197"/>
      <c r="J45" s="197"/>
      <c r="K45" s="197"/>
      <c r="L45" s="197"/>
      <c r="M45" s="197"/>
      <c r="N45" s="197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2" customHeight="1" x14ac:dyDescent="0.3">
      <c r="A46" s="197"/>
      <c r="B46" s="197"/>
      <c r="C46" s="198"/>
      <c r="D46" s="197"/>
      <c r="E46" s="197"/>
      <c r="F46" s="197"/>
      <c r="G46" s="197"/>
      <c r="I46" s="197"/>
      <c r="J46" s="197"/>
      <c r="K46" s="197"/>
      <c r="L46" s="197"/>
      <c r="M46" s="197"/>
      <c r="N46" s="197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2" customHeight="1" x14ac:dyDescent="0.3">
      <c r="A47" s="197"/>
      <c r="B47" s="197"/>
      <c r="C47" s="198"/>
      <c r="D47" s="197"/>
      <c r="E47" s="197"/>
      <c r="F47" s="197"/>
      <c r="G47" s="197"/>
      <c r="I47" s="197"/>
      <c r="J47" s="197"/>
      <c r="K47" s="197"/>
      <c r="L47" s="197"/>
      <c r="M47" s="197"/>
      <c r="N47" s="197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2" customHeight="1" x14ac:dyDescent="0.3">
      <c r="A48" s="197"/>
      <c r="B48" s="197"/>
      <c r="C48" s="198"/>
      <c r="D48" s="197"/>
      <c r="E48" s="197"/>
      <c r="F48" s="197"/>
      <c r="G48" s="197"/>
      <c r="I48" s="197"/>
      <c r="J48" s="197"/>
      <c r="K48" s="197"/>
      <c r="L48" s="197"/>
      <c r="M48" s="197"/>
      <c r="N48" s="197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2" customHeight="1" x14ac:dyDescent="0.3">
      <c r="A49" s="197"/>
      <c r="B49" s="197"/>
      <c r="C49" s="198"/>
      <c r="D49" s="197"/>
      <c r="E49" s="199"/>
      <c r="F49" s="197"/>
      <c r="G49" s="197"/>
      <c r="I49" s="197"/>
      <c r="J49" s="197"/>
      <c r="K49" s="199"/>
      <c r="L49" s="197"/>
      <c r="M49" s="197"/>
      <c r="N49" s="197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2" customHeight="1" x14ac:dyDescent="0.3">
      <c r="A50" s="197"/>
      <c r="B50" s="197"/>
      <c r="C50" s="198"/>
      <c r="D50" s="197"/>
      <c r="E50" s="197"/>
      <c r="F50" s="197"/>
      <c r="G50" s="197"/>
      <c r="I50" s="197"/>
      <c r="J50" s="197"/>
      <c r="K50" s="197"/>
      <c r="L50" s="197"/>
      <c r="M50" s="197"/>
      <c r="N50" s="197"/>
      <c r="T50" s="48"/>
      <c r="U50" s="48"/>
      <c r="V50" s="48"/>
      <c r="W50" s="48"/>
      <c r="X50" s="48"/>
      <c r="Y50" s="48"/>
      <c r="Z50" s="48"/>
    </row>
    <row r="51" spans="1:26" ht="12" customHeight="1" x14ac:dyDescent="0.3">
      <c r="A51" s="197"/>
      <c r="B51" s="197"/>
      <c r="C51" s="198"/>
      <c r="D51" s="197"/>
      <c r="E51" s="197"/>
      <c r="F51" s="197"/>
      <c r="G51" s="197"/>
      <c r="I51" s="197"/>
      <c r="J51" s="197"/>
      <c r="K51" s="197"/>
      <c r="L51" s="197"/>
      <c r="M51" s="197"/>
      <c r="N51" s="197"/>
      <c r="T51" s="48"/>
      <c r="U51" s="48"/>
      <c r="V51" s="48"/>
      <c r="W51" s="48"/>
      <c r="X51" s="48"/>
      <c r="Y51" s="48"/>
      <c r="Z51" s="48"/>
    </row>
    <row r="52" spans="1:26" ht="12" customHeight="1" x14ac:dyDescent="0.3">
      <c r="A52" s="197"/>
      <c r="B52" s="197"/>
      <c r="C52" s="198"/>
      <c r="D52" s="197"/>
      <c r="E52" s="197"/>
      <c r="F52" s="197"/>
      <c r="G52" s="197"/>
      <c r="I52" s="197"/>
      <c r="J52" s="197"/>
      <c r="K52" s="197"/>
      <c r="L52" s="197"/>
      <c r="M52" s="197"/>
      <c r="N52" s="197"/>
      <c r="T52" s="48"/>
      <c r="U52" s="48"/>
      <c r="V52" s="48"/>
      <c r="W52" s="48"/>
      <c r="X52" s="48"/>
      <c r="Y52" s="48"/>
      <c r="Z52" s="48"/>
    </row>
    <row r="53" spans="1:26" ht="12" customHeight="1" x14ac:dyDescent="0.3">
      <c r="A53" s="197"/>
      <c r="B53" s="197"/>
      <c r="C53" s="198"/>
      <c r="D53" s="197"/>
      <c r="E53" s="197"/>
      <c r="F53" s="197"/>
      <c r="G53" s="197"/>
      <c r="I53" s="197"/>
      <c r="J53" s="197"/>
      <c r="K53" s="197"/>
      <c r="L53" s="197"/>
      <c r="M53" s="197"/>
      <c r="N53" s="197"/>
      <c r="T53" s="48"/>
      <c r="U53" s="48"/>
      <c r="V53" s="48"/>
      <c r="W53" s="48"/>
      <c r="X53" s="48"/>
      <c r="Y53" s="48"/>
      <c r="Z53" s="48"/>
    </row>
    <row r="54" spans="1:26" ht="12" customHeight="1" x14ac:dyDescent="0.3">
      <c r="A54" s="197"/>
      <c r="B54" s="197"/>
      <c r="C54" s="198"/>
      <c r="D54" s="197"/>
      <c r="E54" s="197"/>
      <c r="F54" s="197"/>
      <c r="G54" s="197"/>
      <c r="I54" s="197"/>
      <c r="J54" s="197"/>
      <c r="K54" s="197"/>
      <c r="L54" s="197"/>
      <c r="M54" s="197"/>
      <c r="N54" s="197"/>
      <c r="T54" s="48"/>
      <c r="U54" s="48"/>
      <c r="V54" s="48"/>
      <c r="W54" s="48"/>
      <c r="X54" s="48"/>
      <c r="Y54" s="48"/>
      <c r="Z54" s="48"/>
    </row>
    <row r="55" spans="1:26" ht="12" customHeight="1" x14ac:dyDescent="0.3">
      <c r="A55" s="197"/>
      <c r="B55" s="197"/>
      <c r="C55" s="198"/>
      <c r="D55" s="197"/>
      <c r="E55" s="197"/>
      <c r="F55" s="197"/>
      <c r="G55" s="197"/>
      <c r="I55" s="197"/>
      <c r="J55" s="197"/>
      <c r="K55" s="199"/>
      <c r="L55" s="197"/>
      <c r="M55" s="197"/>
      <c r="N55" s="197"/>
      <c r="T55" s="48"/>
      <c r="U55" s="48"/>
      <c r="V55" s="48"/>
      <c r="W55" s="48"/>
      <c r="X55" s="48"/>
      <c r="Y55" s="48"/>
      <c r="Z55" s="48"/>
    </row>
    <row r="56" spans="1:26" ht="12" customHeight="1" x14ac:dyDescent="0.3">
      <c r="A56" s="197"/>
      <c r="B56" s="197"/>
      <c r="C56" s="198"/>
      <c r="D56" s="197"/>
      <c r="E56" s="197"/>
      <c r="F56" s="197"/>
      <c r="G56" s="197"/>
      <c r="I56" s="197"/>
      <c r="J56" s="197"/>
      <c r="K56" s="197"/>
      <c r="L56" s="197"/>
      <c r="M56" s="197"/>
      <c r="N56" s="197"/>
      <c r="T56" s="48"/>
      <c r="U56" s="48"/>
      <c r="V56" s="48"/>
      <c r="W56" s="48"/>
      <c r="X56" s="48"/>
      <c r="Y56" s="48"/>
      <c r="Z56" s="48"/>
    </row>
    <row r="57" spans="1:26" ht="12" customHeight="1" x14ac:dyDescent="0.3">
      <c r="A57" s="197"/>
      <c r="B57" s="197"/>
      <c r="C57" s="198"/>
      <c r="D57" s="197"/>
      <c r="E57" s="199"/>
      <c r="F57" s="197"/>
      <c r="G57" s="197"/>
      <c r="I57" s="197"/>
      <c r="J57" s="197"/>
      <c r="K57" s="197"/>
      <c r="L57" s="197"/>
      <c r="M57" s="197"/>
      <c r="N57" s="197"/>
      <c r="T57" s="48"/>
      <c r="U57" s="48"/>
      <c r="V57" s="48"/>
      <c r="W57" s="48"/>
      <c r="X57" s="48"/>
      <c r="Y57" s="48"/>
      <c r="Z57" s="48"/>
    </row>
    <row r="58" spans="1:26" ht="12" customHeight="1" x14ac:dyDescent="0.3">
      <c r="A58" s="197"/>
      <c r="B58" s="197"/>
      <c r="C58" s="198"/>
      <c r="D58" s="197"/>
      <c r="E58" s="197"/>
      <c r="F58" s="197"/>
      <c r="G58" s="197"/>
      <c r="I58" s="197"/>
      <c r="J58" s="197"/>
      <c r="K58" s="199"/>
      <c r="L58" s="197"/>
      <c r="M58" s="197"/>
      <c r="N58" s="197"/>
      <c r="T58" s="48"/>
      <c r="U58" s="48"/>
      <c r="V58" s="48"/>
      <c r="W58" s="48"/>
      <c r="X58" s="48"/>
      <c r="Y58" s="48"/>
      <c r="Z58" s="48"/>
    </row>
    <row r="59" spans="1:26" ht="12" customHeight="1" x14ac:dyDescent="0.3">
      <c r="A59" s="197"/>
      <c r="B59" s="197"/>
      <c r="C59" s="198"/>
      <c r="D59" s="197"/>
      <c r="E59" s="197"/>
      <c r="F59" s="197"/>
      <c r="G59" s="197"/>
      <c r="I59" s="197"/>
      <c r="J59" s="197"/>
      <c r="K59" s="197"/>
      <c r="L59" s="197"/>
      <c r="M59" s="197"/>
      <c r="N59" s="197"/>
      <c r="T59" s="48"/>
      <c r="U59" s="48"/>
      <c r="V59" s="48"/>
      <c r="W59" s="48"/>
      <c r="X59" s="48"/>
      <c r="Y59" s="48"/>
      <c r="Z59" s="48"/>
    </row>
    <row r="60" spans="1:26" ht="12" customHeight="1" x14ac:dyDescent="0.3">
      <c r="A60" s="197"/>
      <c r="B60" s="197"/>
      <c r="C60" s="198"/>
      <c r="D60" s="197"/>
      <c r="E60" s="197"/>
      <c r="F60" s="197"/>
      <c r="G60" s="197"/>
      <c r="I60" s="197"/>
      <c r="J60" s="197"/>
      <c r="K60" s="197"/>
      <c r="L60" s="197"/>
      <c r="M60" s="197"/>
      <c r="N60" s="197"/>
      <c r="T60" s="48"/>
      <c r="U60" s="48"/>
      <c r="V60" s="48"/>
      <c r="W60" s="48"/>
      <c r="X60" s="48"/>
      <c r="Y60" s="48"/>
      <c r="Z60" s="48"/>
    </row>
    <row r="61" spans="1:26" ht="12" customHeight="1" x14ac:dyDescent="0.3">
      <c r="A61" s="197"/>
      <c r="B61" s="197"/>
      <c r="C61" s="198"/>
      <c r="D61" s="197"/>
      <c r="E61" s="197"/>
      <c r="F61" s="197"/>
      <c r="G61" s="197"/>
      <c r="I61" s="197"/>
      <c r="J61" s="197"/>
      <c r="K61" s="197"/>
      <c r="L61" s="197"/>
      <c r="M61" s="197"/>
      <c r="N61" s="197"/>
      <c r="T61" s="48"/>
      <c r="U61" s="48"/>
      <c r="V61" s="48"/>
      <c r="W61" s="48"/>
      <c r="X61" s="48"/>
      <c r="Y61" s="48"/>
      <c r="Z61" s="48"/>
    </row>
    <row r="62" spans="1:26" ht="12" customHeight="1" x14ac:dyDescent="0.3">
      <c r="A62" s="197"/>
      <c r="B62" s="197"/>
      <c r="C62" s="198"/>
      <c r="D62" s="197"/>
      <c r="E62" s="197"/>
      <c r="F62" s="197"/>
      <c r="G62" s="197"/>
      <c r="I62" s="197"/>
      <c r="J62" s="197"/>
      <c r="K62" s="197"/>
      <c r="L62" s="197"/>
      <c r="M62" s="197"/>
      <c r="N62" s="197"/>
      <c r="T62" s="48"/>
      <c r="U62" s="48"/>
      <c r="V62" s="48"/>
      <c r="W62" s="48"/>
      <c r="X62" s="48"/>
      <c r="Y62" s="48"/>
      <c r="Z62" s="48"/>
    </row>
    <row r="63" spans="1:26" ht="12" customHeight="1" x14ac:dyDescent="0.3">
      <c r="A63" s="197"/>
      <c r="B63" s="197"/>
      <c r="C63" s="198"/>
      <c r="D63" s="197"/>
      <c r="E63" s="197"/>
      <c r="F63" s="197"/>
      <c r="G63" s="197"/>
      <c r="I63" s="197"/>
      <c r="J63" s="197"/>
      <c r="K63" s="197"/>
      <c r="L63" s="197"/>
      <c r="M63" s="197"/>
      <c r="N63" s="197"/>
      <c r="T63" s="48"/>
      <c r="U63" s="48"/>
      <c r="V63" s="48"/>
      <c r="W63" s="48"/>
      <c r="X63" s="48"/>
      <c r="Y63" s="48"/>
      <c r="Z63" s="48"/>
    </row>
    <row r="64" spans="1:26" ht="12" customHeight="1" x14ac:dyDescent="0.3">
      <c r="A64" s="197"/>
      <c r="B64" s="197"/>
      <c r="C64" s="198"/>
      <c r="D64" s="197"/>
      <c r="E64" s="197"/>
      <c r="F64" s="197"/>
      <c r="G64" s="197"/>
      <c r="I64" s="197"/>
      <c r="J64" s="197"/>
      <c r="K64" s="197"/>
      <c r="L64" s="197"/>
      <c r="M64" s="197"/>
      <c r="N64" s="197"/>
      <c r="T64" s="48"/>
      <c r="U64" s="48"/>
      <c r="V64" s="48"/>
      <c r="W64" s="48"/>
      <c r="X64" s="48"/>
      <c r="Y64" s="48"/>
      <c r="Z64" s="48"/>
    </row>
    <row r="65" spans="1:257" ht="12" customHeight="1" x14ac:dyDescent="0.3">
      <c r="A65" s="197"/>
      <c r="B65" s="197"/>
      <c r="C65" s="198"/>
      <c r="D65" s="197"/>
      <c r="E65" s="197"/>
      <c r="F65" s="197"/>
      <c r="G65" s="197"/>
      <c r="I65" s="197"/>
      <c r="J65" s="197"/>
      <c r="K65" s="197"/>
      <c r="L65" s="197"/>
      <c r="M65" s="197"/>
      <c r="N65" s="197"/>
      <c r="T65" s="48"/>
      <c r="U65" s="48"/>
      <c r="V65" s="48"/>
      <c r="W65" s="48"/>
      <c r="X65" s="48"/>
      <c r="Y65" s="48"/>
      <c r="Z65" s="48"/>
    </row>
    <row r="66" spans="1:257" ht="12" customHeight="1" x14ac:dyDescent="0.3">
      <c r="A66" s="197"/>
      <c r="B66" s="197"/>
      <c r="C66" s="198"/>
      <c r="D66" s="197"/>
      <c r="E66" s="197"/>
      <c r="F66" s="197"/>
      <c r="G66" s="197"/>
      <c r="I66" s="197"/>
      <c r="J66" s="197"/>
      <c r="K66" s="197"/>
      <c r="L66" s="197"/>
      <c r="M66" s="197"/>
      <c r="N66" s="197"/>
      <c r="T66" s="48"/>
      <c r="U66" s="48"/>
      <c r="V66" s="48"/>
      <c r="W66" s="48"/>
      <c r="X66" s="48"/>
      <c r="Y66" s="48"/>
      <c r="Z66" s="48"/>
    </row>
    <row r="67" spans="1:257" ht="12" customHeight="1" x14ac:dyDescent="0.3">
      <c r="A67" s="197"/>
      <c r="B67" s="197"/>
      <c r="C67" s="198"/>
      <c r="D67" s="197"/>
      <c r="E67" s="197"/>
      <c r="F67" s="197"/>
      <c r="G67" s="197"/>
      <c r="I67" s="197"/>
      <c r="J67" s="197"/>
      <c r="K67" s="197"/>
      <c r="L67" s="197"/>
      <c r="M67" s="197"/>
      <c r="N67" s="197"/>
      <c r="T67" s="48"/>
      <c r="U67" s="48"/>
      <c r="V67" s="48"/>
      <c r="W67" s="48"/>
      <c r="X67" s="48"/>
      <c r="Y67" s="48"/>
      <c r="Z67" s="48"/>
    </row>
    <row r="68" spans="1:257" ht="12" customHeight="1" x14ac:dyDescent="0.3">
      <c r="A68" s="197"/>
      <c r="B68" s="197"/>
      <c r="C68" s="198"/>
      <c r="D68" s="197"/>
      <c r="E68" s="197"/>
      <c r="F68" s="197"/>
      <c r="G68" s="197"/>
      <c r="I68" s="197"/>
      <c r="J68" s="197"/>
      <c r="K68" s="197"/>
      <c r="L68" s="197"/>
      <c r="M68" s="197"/>
      <c r="N68" s="197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57" ht="12" customHeight="1" x14ac:dyDescent="0.3">
      <c r="A69" s="197"/>
      <c r="B69" s="197"/>
      <c r="C69" s="198"/>
      <c r="D69" s="197"/>
      <c r="E69" s="197"/>
      <c r="F69" s="197"/>
      <c r="G69" s="197"/>
      <c r="I69" s="197"/>
      <c r="J69" s="197"/>
      <c r="K69" s="197"/>
      <c r="L69" s="197"/>
      <c r="M69" s="197"/>
      <c r="N69" s="197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</row>
    <row r="70" spans="1:257" ht="12" customHeight="1" x14ac:dyDescent="0.3">
      <c r="A70" s="197"/>
      <c r="B70" s="197"/>
      <c r="C70" s="198"/>
      <c r="D70" s="197"/>
      <c r="E70" s="197"/>
      <c r="F70" s="197"/>
      <c r="G70" s="197"/>
      <c r="I70" s="197"/>
      <c r="J70" s="197"/>
      <c r="K70" s="197"/>
      <c r="L70" s="197"/>
      <c r="M70" s="197"/>
      <c r="N70" s="197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</row>
    <row r="71" spans="1:257" ht="12" customHeight="1" x14ac:dyDescent="0.3">
      <c r="A71" s="197"/>
      <c r="B71" s="197"/>
      <c r="C71" s="198"/>
      <c r="D71" s="197"/>
      <c r="E71" s="197"/>
      <c r="F71" s="197"/>
      <c r="G71" s="197"/>
      <c r="I71" s="197"/>
      <c r="J71" s="197"/>
      <c r="K71" s="197"/>
      <c r="L71" s="197"/>
      <c r="M71" s="197"/>
      <c r="N71" s="197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</row>
    <row r="72" spans="1:257" ht="12" customHeight="1" x14ac:dyDescent="0.3">
      <c r="A72" s="197"/>
      <c r="B72" s="197"/>
      <c r="C72" s="198"/>
      <c r="D72" s="197"/>
      <c r="E72" s="197"/>
      <c r="F72" s="197"/>
      <c r="G72" s="197"/>
      <c r="I72" s="197"/>
      <c r="J72" s="197"/>
      <c r="K72" s="197"/>
      <c r="L72" s="197"/>
      <c r="M72" s="197"/>
      <c r="N72" s="19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</row>
    <row r="73" spans="1:257" ht="12" customHeight="1" x14ac:dyDescent="0.3">
      <c r="A73" s="197"/>
      <c r="B73" s="197"/>
      <c r="C73" s="198"/>
      <c r="D73" s="197"/>
      <c r="E73" s="197"/>
      <c r="F73" s="197"/>
      <c r="G73" s="197"/>
      <c r="I73" s="197"/>
      <c r="J73" s="197"/>
      <c r="K73" s="197"/>
      <c r="L73" s="197"/>
      <c r="M73" s="197"/>
      <c r="N73" s="19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</row>
    <row r="74" spans="1:257" ht="12" customHeight="1" x14ac:dyDescent="0.3">
      <c r="A74" s="197"/>
      <c r="B74" s="197"/>
      <c r="C74" s="198"/>
      <c r="D74" s="197"/>
      <c r="E74" s="199"/>
      <c r="F74" s="197"/>
      <c r="G74" s="197"/>
      <c r="I74" s="197"/>
      <c r="J74" s="197"/>
      <c r="K74" s="197"/>
      <c r="L74" s="197"/>
      <c r="M74" s="197"/>
      <c r="N74" s="197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</row>
    <row r="75" spans="1:257" ht="12" customHeight="1" x14ac:dyDescent="0.3">
      <c r="A75" s="197"/>
      <c r="B75" s="197"/>
      <c r="C75" s="198"/>
      <c r="D75" s="197"/>
      <c r="E75" s="197"/>
      <c r="F75" s="197"/>
      <c r="G75" s="197"/>
      <c r="I75" s="197"/>
      <c r="J75" s="197"/>
      <c r="K75" s="197"/>
      <c r="L75" s="197"/>
      <c r="M75" s="197"/>
      <c r="N75" s="197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</row>
    <row r="76" spans="1:257" ht="12" customHeight="1" x14ac:dyDescent="0.3">
      <c r="A76" s="197"/>
      <c r="B76" s="197"/>
      <c r="C76" s="198"/>
      <c r="D76" s="197"/>
      <c r="E76" s="197"/>
      <c r="F76" s="197"/>
      <c r="G76" s="197"/>
      <c r="I76" s="197"/>
      <c r="J76" s="197"/>
      <c r="K76" s="197"/>
      <c r="L76" s="197"/>
      <c r="M76" s="197"/>
      <c r="N76" s="197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</row>
    <row r="77" spans="1:257" ht="12" customHeight="1" x14ac:dyDescent="0.3">
      <c r="A77" s="197"/>
      <c r="B77" s="197"/>
      <c r="C77" s="198"/>
      <c r="D77" s="197"/>
      <c r="E77" s="197"/>
      <c r="F77" s="197"/>
      <c r="G77" s="197"/>
      <c r="I77" s="197"/>
      <c r="J77" s="197"/>
      <c r="K77" s="197"/>
      <c r="L77" s="197"/>
      <c r="M77" s="197"/>
      <c r="N77" s="197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</row>
    <row r="78" spans="1:257" ht="12" customHeight="1" x14ac:dyDescent="0.3">
      <c r="A78" s="197"/>
      <c r="B78" s="197"/>
      <c r="C78" s="198"/>
      <c r="D78" s="197"/>
      <c r="E78" s="197"/>
      <c r="F78" s="197"/>
      <c r="G78" s="197"/>
      <c r="I78" s="197"/>
      <c r="J78" s="197"/>
      <c r="K78" s="197"/>
      <c r="L78" s="197"/>
      <c r="M78" s="197"/>
      <c r="N78" s="197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</row>
    <row r="79" spans="1:257" ht="12" customHeight="1" x14ac:dyDescent="0.3">
      <c r="A79" s="197"/>
      <c r="B79" s="197"/>
      <c r="C79" s="198"/>
      <c r="D79" s="197"/>
      <c r="E79" s="197"/>
      <c r="F79" s="197"/>
      <c r="G79" s="197"/>
      <c r="I79" s="197"/>
      <c r="J79" s="197"/>
      <c r="K79" s="197"/>
      <c r="L79" s="197"/>
      <c r="M79" s="197"/>
      <c r="N79" s="197"/>
      <c r="O79" s="53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</row>
    <row r="80" spans="1:257" ht="12" customHeight="1" x14ac:dyDescent="0.3">
      <c r="A80" s="197"/>
      <c r="B80" s="197"/>
      <c r="C80" s="198"/>
      <c r="D80" s="197"/>
      <c r="E80" s="197"/>
      <c r="F80" s="197"/>
      <c r="G80" s="197"/>
      <c r="I80" s="197"/>
      <c r="J80" s="197"/>
      <c r="K80" s="197"/>
      <c r="L80" s="197"/>
      <c r="M80" s="197"/>
      <c r="N80" s="197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2" customHeight="1" x14ac:dyDescent="0.3">
      <c r="A81" s="197"/>
      <c r="B81" s="197"/>
      <c r="C81" s="198"/>
      <c r="D81" s="197"/>
      <c r="E81" s="197"/>
      <c r="F81" s="197"/>
      <c r="G81" s="197"/>
      <c r="I81" s="197"/>
      <c r="J81" s="197"/>
      <c r="K81" s="197"/>
      <c r="L81" s="197"/>
      <c r="M81" s="197"/>
      <c r="N81" s="197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2" customHeight="1" x14ac:dyDescent="0.3">
      <c r="A82" s="197"/>
      <c r="B82" s="197"/>
      <c r="C82" s="198"/>
      <c r="D82" s="197"/>
      <c r="E82" s="197"/>
      <c r="F82" s="197"/>
      <c r="G82" s="197"/>
      <c r="I82" s="197"/>
      <c r="J82" s="197"/>
      <c r="K82" s="197"/>
      <c r="L82" s="197"/>
      <c r="M82" s="197"/>
      <c r="N82" s="197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2" customHeight="1" x14ac:dyDescent="0.3">
      <c r="A83" s="197"/>
      <c r="B83" s="197"/>
      <c r="C83" s="198"/>
      <c r="D83" s="197"/>
      <c r="E83" s="197"/>
      <c r="F83" s="197"/>
      <c r="G83" s="197"/>
      <c r="I83" s="197"/>
      <c r="J83" s="197"/>
      <c r="K83" s="197"/>
      <c r="L83" s="197"/>
      <c r="M83" s="197"/>
      <c r="N83" s="197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2" customHeight="1" x14ac:dyDescent="0.3">
      <c r="A84" s="197"/>
      <c r="B84" s="197"/>
      <c r="C84" s="198"/>
      <c r="D84" s="197"/>
      <c r="E84" s="197"/>
      <c r="F84" s="197"/>
      <c r="G84" s="197"/>
      <c r="I84" s="197"/>
      <c r="J84" s="197"/>
      <c r="K84" s="197"/>
      <c r="L84" s="197"/>
      <c r="M84" s="197"/>
      <c r="N84" s="197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2" customHeight="1" x14ac:dyDescent="0.3">
      <c r="A85" s="197"/>
      <c r="B85" s="197"/>
      <c r="C85" s="198"/>
      <c r="D85" s="197"/>
      <c r="E85" s="197"/>
      <c r="F85" s="197"/>
      <c r="G85" s="197"/>
      <c r="I85" s="197"/>
      <c r="J85" s="197"/>
      <c r="K85" s="197"/>
      <c r="L85" s="197"/>
      <c r="M85" s="197"/>
      <c r="N85" s="197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2" customHeight="1" x14ac:dyDescent="0.3">
      <c r="A86" s="197"/>
      <c r="B86" s="197"/>
      <c r="C86" s="198"/>
      <c r="D86" s="197"/>
      <c r="E86" s="199"/>
      <c r="F86" s="197"/>
      <c r="G86" s="197"/>
      <c r="I86" s="197"/>
      <c r="J86" s="197"/>
      <c r="K86" s="197"/>
      <c r="L86" s="197"/>
      <c r="M86" s="197"/>
      <c r="N86" s="197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2" customHeight="1" x14ac:dyDescent="0.3">
      <c r="A87" s="197"/>
      <c r="B87" s="197"/>
      <c r="C87" s="198"/>
      <c r="D87" s="197"/>
      <c r="E87" s="197"/>
      <c r="F87" s="197"/>
      <c r="G87" s="197"/>
      <c r="I87" s="197"/>
      <c r="J87" s="197"/>
      <c r="K87" s="197"/>
      <c r="L87" s="197"/>
      <c r="M87" s="197"/>
      <c r="N87" s="197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1.25" customHeight="1" x14ac:dyDescent="0.3">
      <c r="A88" s="197"/>
      <c r="B88" s="197"/>
      <c r="C88" s="198"/>
      <c r="D88" s="197"/>
      <c r="E88" s="197"/>
      <c r="F88" s="197"/>
      <c r="G88" s="197"/>
      <c r="I88" s="197"/>
      <c r="J88" s="197"/>
      <c r="K88" s="197"/>
      <c r="L88" s="197"/>
      <c r="M88" s="197"/>
      <c r="N88" s="197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2" customHeight="1" x14ac:dyDescent="0.3">
      <c r="A89" s="197"/>
      <c r="B89" s="197"/>
      <c r="C89" s="198"/>
      <c r="D89" s="197"/>
      <c r="E89" s="197"/>
      <c r="F89" s="197"/>
      <c r="G89" s="197"/>
      <c r="I89" s="197"/>
      <c r="J89" s="197"/>
      <c r="K89" s="197"/>
      <c r="L89" s="197"/>
      <c r="M89" s="197"/>
      <c r="N89" s="19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2" customHeight="1" x14ac:dyDescent="0.3">
      <c r="A90" s="197"/>
      <c r="B90" s="197"/>
      <c r="C90" s="198"/>
      <c r="D90" s="197"/>
      <c r="E90" s="197"/>
      <c r="F90" s="197"/>
      <c r="G90" s="197"/>
      <c r="I90" s="197"/>
      <c r="J90" s="197"/>
      <c r="K90" s="197"/>
      <c r="L90" s="197"/>
      <c r="M90" s="197"/>
      <c r="N90" s="197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2" customHeight="1" x14ac:dyDescent="0.3">
      <c r="A91" s="197"/>
      <c r="B91" s="197"/>
      <c r="C91" s="198"/>
      <c r="D91" s="197"/>
      <c r="E91" s="197"/>
      <c r="F91" s="197"/>
      <c r="G91" s="197"/>
      <c r="I91" s="197"/>
      <c r="J91" s="197"/>
      <c r="K91" s="197"/>
      <c r="L91" s="197"/>
      <c r="M91" s="197"/>
      <c r="N91" s="197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2" customHeight="1" x14ac:dyDescent="0.3">
      <c r="A92" s="197"/>
      <c r="B92" s="197"/>
      <c r="C92" s="198"/>
      <c r="D92" s="197"/>
      <c r="E92" s="197"/>
      <c r="F92" s="197"/>
      <c r="G92" s="197"/>
      <c r="I92" s="197"/>
      <c r="J92" s="197"/>
      <c r="K92" s="197"/>
      <c r="L92" s="197"/>
      <c r="M92" s="197"/>
      <c r="N92" s="197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2" customHeight="1" x14ac:dyDescent="0.3">
      <c r="A93" s="197"/>
      <c r="B93" s="197"/>
      <c r="C93" s="198"/>
      <c r="D93" s="197"/>
      <c r="E93" s="197"/>
      <c r="F93" s="197"/>
      <c r="G93" s="197"/>
      <c r="I93" s="197"/>
      <c r="J93" s="197"/>
      <c r="K93" s="197"/>
      <c r="L93" s="197"/>
      <c r="M93" s="197"/>
      <c r="N93" s="197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2" customHeight="1" x14ac:dyDescent="0.3">
      <c r="A94" s="197"/>
      <c r="B94" s="197"/>
      <c r="C94" s="198"/>
      <c r="D94" s="197"/>
      <c r="E94" s="197"/>
      <c r="F94" s="197"/>
      <c r="G94" s="197"/>
      <c r="I94" s="197"/>
      <c r="J94" s="197"/>
      <c r="K94" s="197"/>
      <c r="L94" s="197"/>
      <c r="M94" s="197"/>
      <c r="N94" s="197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2" customHeight="1" x14ac:dyDescent="0.3">
      <c r="A95" s="197"/>
      <c r="B95" s="197"/>
      <c r="C95" s="198"/>
      <c r="D95" s="197"/>
      <c r="E95" s="197"/>
      <c r="F95" s="197"/>
      <c r="G95" s="197"/>
      <c r="I95" s="197"/>
      <c r="J95" s="197"/>
      <c r="K95" s="197"/>
      <c r="L95" s="197"/>
      <c r="M95" s="197"/>
      <c r="N95" s="197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2" customHeight="1" x14ac:dyDescent="0.3">
      <c r="A96" s="197"/>
      <c r="B96" s="197"/>
      <c r="C96" s="198"/>
      <c r="D96" s="197"/>
      <c r="E96" s="197"/>
      <c r="F96" s="197"/>
      <c r="G96" s="197"/>
      <c r="I96" s="197"/>
      <c r="J96" s="197"/>
      <c r="K96" s="197"/>
      <c r="L96" s="197"/>
      <c r="M96" s="197"/>
      <c r="N96" s="197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2" customHeight="1" x14ac:dyDescent="0.3">
      <c r="A97" s="197"/>
      <c r="B97" s="197"/>
      <c r="C97" s="198"/>
      <c r="D97" s="197"/>
      <c r="E97" s="197"/>
      <c r="F97" s="197"/>
      <c r="G97" s="197"/>
      <c r="I97" s="197"/>
      <c r="J97" s="197"/>
      <c r="K97" s="197"/>
      <c r="L97" s="197"/>
      <c r="M97" s="197"/>
      <c r="N97" s="197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2" customHeight="1" x14ac:dyDescent="0.3">
      <c r="A98" s="197"/>
      <c r="B98" s="197"/>
      <c r="C98" s="198"/>
      <c r="D98" s="197"/>
      <c r="E98" s="197"/>
      <c r="F98" s="197"/>
      <c r="G98" s="197"/>
      <c r="I98" s="197"/>
      <c r="J98" s="197"/>
      <c r="K98" s="197"/>
      <c r="L98" s="197"/>
      <c r="M98" s="197"/>
      <c r="N98" s="197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2" customHeight="1" x14ac:dyDescent="0.3">
      <c r="A99" s="197"/>
      <c r="B99" s="197"/>
      <c r="C99" s="198"/>
      <c r="D99" s="197"/>
      <c r="E99" s="197"/>
      <c r="F99" s="197"/>
      <c r="G99" s="197"/>
      <c r="I99" s="197"/>
      <c r="J99" s="197"/>
      <c r="K99" s="197"/>
      <c r="L99" s="197"/>
      <c r="M99" s="197"/>
      <c r="N99" s="197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2" customHeight="1" x14ac:dyDescent="0.3">
      <c r="A100" s="197"/>
      <c r="B100" s="197"/>
      <c r="C100" s="198"/>
      <c r="D100" s="197"/>
      <c r="E100" s="197"/>
      <c r="F100" s="197"/>
      <c r="G100" s="197"/>
      <c r="I100" s="197"/>
      <c r="J100" s="197"/>
      <c r="K100" s="197"/>
      <c r="L100" s="197"/>
      <c r="M100" s="197"/>
      <c r="N100" s="197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2" customHeight="1" x14ac:dyDescent="0.3">
      <c r="A101" s="197"/>
      <c r="B101" s="197"/>
      <c r="C101" s="198"/>
      <c r="D101" s="197"/>
      <c r="E101" s="197"/>
      <c r="F101" s="197"/>
      <c r="G101" s="197"/>
      <c r="I101" s="197"/>
      <c r="J101" s="197"/>
      <c r="K101" s="197"/>
      <c r="L101" s="197"/>
      <c r="M101" s="197"/>
      <c r="N101" s="197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2" customHeight="1" x14ac:dyDescent="0.3">
      <c r="A102" s="197"/>
      <c r="B102" s="197"/>
      <c r="C102" s="198"/>
      <c r="D102" s="197"/>
      <c r="E102" s="199"/>
      <c r="F102" s="197"/>
      <c r="G102" s="197"/>
      <c r="I102" s="197"/>
      <c r="J102" s="197"/>
      <c r="K102" s="197"/>
      <c r="L102" s="197"/>
      <c r="M102" s="197"/>
      <c r="N102" s="197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2" customHeight="1" x14ac:dyDescent="0.3">
      <c r="A103" s="197"/>
      <c r="B103" s="197"/>
      <c r="C103" s="198"/>
      <c r="D103" s="197"/>
      <c r="E103" s="197"/>
      <c r="F103" s="197"/>
      <c r="G103" s="197"/>
      <c r="I103" s="197"/>
      <c r="J103" s="197"/>
      <c r="K103" s="197"/>
      <c r="L103" s="197"/>
      <c r="M103" s="197"/>
      <c r="N103" s="197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2" customHeight="1" x14ac:dyDescent="0.3">
      <c r="A104" s="197"/>
      <c r="B104" s="197"/>
      <c r="C104" s="198"/>
      <c r="D104" s="197"/>
      <c r="E104" s="197"/>
      <c r="F104" s="197"/>
      <c r="G104" s="197"/>
      <c r="I104" s="197"/>
      <c r="J104" s="197"/>
      <c r="K104" s="197"/>
      <c r="L104" s="197"/>
      <c r="M104" s="197"/>
      <c r="N104" s="197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2" customHeight="1" x14ac:dyDescent="0.3">
      <c r="A105" s="197"/>
      <c r="B105" s="197"/>
      <c r="C105" s="198"/>
      <c r="D105" s="197"/>
      <c r="E105" s="197"/>
      <c r="F105" s="197"/>
      <c r="G105" s="197"/>
      <c r="I105" s="197"/>
      <c r="J105" s="197"/>
      <c r="K105" s="197"/>
      <c r="L105" s="197"/>
      <c r="M105" s="197"/>
      <c r="N105" s="197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2" customHeight="1" x14ac:dyDescent="0.3">
      <c r="A106" s="197"/>
      <c r="B106" s="197"/>
      <c r="C106" s="198"/>
      <c r="D106" s="197"/>
      <c r="E106" s="197"/>
      <c r="F106" s="197"/>
      <c r="G106" s="197"/>
      <c r="I106" s="197"/>
      <c r="J106" s="197"/>
      <c r="K106" s="197"/>
      <c r="L106" s="197"/>
      <c r="M106" s="197"/>
      <c r="N106" s="197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2" customHeight="1" x14ac:dyDescent="0.3">
      <c r="A107" s="197"/>
      <c r="B107" s="197"/>
      <c r="C107" s="198"/>
      <c r="D107" s="197"/>
      <c r="E107" s="197"/>
      <c r="F107" s="197"/>
      <c r="G107" s="197"/>
      <c r="I107" s="197"/>
      <c r="J107" s="197"/>
      <c r="K107" s="197"/>
      <c r="L107" s="197"/>
      <c r="M107" s="197"/>
      <c r="N107" s="197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2" customHeight="1" x14ac:dyDescent="0.3">
      <c r="A108" s="197"/>
      <c r="B108" s="197"/>
      <c r="C108" s="198"/>
      <c r="D108" s="197"/>
      <c r="E108" s="197"/>
      <c r="F108" s="197"/>
      <c r="G108" s="197"/>
      <c r="I108" s="197"/>
      <c r="J108" s="197"/>
      <c r="K108" s="197"/>
      <c r="L108" s="197"/>
      <c r="M108" s="197"/>
      <c r="N108" s="197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2" customHeight="1" x14ac:dyDescent="0.3">
      <c r="A109" s="197"/>
      <c r="B109" s="197"/>
      <c r="C109" s="198"/>
      <c r="D109" s="197"/>
      <c r="E109" s="197"/>
      <c r="F109" s="197"/>
      <c r="G109" s="197"/>
      <c r="I109" s="197"/>
      <c r="J109" s="197"/>
      <c r="K109" s="197"/>
      <c r="L109" s="197"/>
      <c r="M109" s="197"/>
      <c r="N109" s="197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2" customHeight="1" x14ac:dyDescent="0.3">
      <c r="A110" s="197"/>
      <c r="B110" s="197"/>
      <c r="C110" s="198"/>
      <c r="D110" s="197"/>
      <c r="E110" s="197"/>
      <c r="F110" s="197"/>
      <c r="G110" s="197"/>
      <c r="I110" s="197"/>
      <c r="J110" s="197"/>
      <c r="K110" s="197"/>
      <c r="L110" s="197"/>
      <c r="M110" s="197"/>
      <c r="N110" s="197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2" customHeight="1" x14ac:dyDescent="0.3">
      <c r="A111" s="197"/>
      <c r="B111" s="197"/>
      <c r="C111" s="198"/>
      <c r="D111" s="197"/>
      <c r="E111" s="199"/>
      <c r="F111" s="197"/>
      <c r="G111" s="197"/>
      <c r="I111" s="197"/>
      <c r="J111" s="197"/>
      <c r="K111" s="197"/>
      <c r="L111" s="197"/>
      <c r="M111" s="197"/>
      <c r="N111" s="197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2" customHeight="1" x14ac:dyDescent="0.3">
      <c r="A112" s="197"/>
      <c r="B112" s="197"/>
      <c r="C112" s="198"/>
      <c r="D112" s="197"/>
      <c r="E112" s="197"/>
      <c r="F112" s="197"/>
      <c r="G112" s="197"/>
      <c r="I112" s="197"/>
      <c r="J112" s="197"/>
      <c r="K112" s="197"/>
      <c r="L112" s="197"/>
      <c r="M112" s="197"/>
      <c r="N112" s="197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2" customHeight="1" x14ac:dyDescent="0.3">
      <c r="A113" s="197"/>
      <c r="B113" s="197"/>
      <c r="C113" s="198"/>
      <c r="D113" s="197"/>
      <c r="E113" s="197"/>
      <c r="F113" s="197"/>
      <c r="G113" s="197"/>
      <c r="I113" s="197"/>
      <c r="J113" s="197"/>
      <c r="K113" s="197"/>
      <c r="L113" s="197"/>
      <c r="M113" s="197"/>
      <c r="N113" s="197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2" customHeight="1" x14ac:dyDescent="0.3">
      <c r="A114" s="197"/>
      <c r="B114" s="197"/>
      <c r="C114" s="198"/>
      <c r="D114" s="197"/>
      <c r="E114" s="197"/>
      <c r="F114" s="197"/>
      <c r="G114" s="197"/>
      <c r="I114" s="197"/>
      <c r="J114" s="197"/>
      <c r="K114" s="197"/>
      <c r="L114" s="197"/>
      <c r="M114" s="197"/>
      <c r="N114" s="197"/>
      <c r="T114" s="48"/>
      <c r="U114" s="48"/>
      <c r="V114" s="48"/>
      <c r="W114" s="48"/>
      <c r="X114" s="48"/>
      <c r="Y114" s="48"/>
      <c r="Z114" s="48"/>
    </row>
    <row r="115" spans="1:26" ht="12" customHeight="1" x14ac:dyDescent="0.3">
      <c r="A115" s="197"/>
      <c r="B115" s="197"/>
      <c r="C115" s="198"/>
      <c r="D115" s="197"/>
      <c r="E115" s="197"/>
      <c r="F115" s="197"/>
      <c r="G115" s="197"/>
      <c r="I115" s="197"/>
      <c r="J115" s="197"/>
      <c r="K115" s="197"/>
      <c r="L115" s="197"/>
      <c r="M115" s="197"/>
      <c r="N115" s="197"/>
      <c r="T115" s="48"/>
      <c r="U115" s="48"/>
      <c r="V115" s="48"/>
      <c r="W115" s="48"/>
      <c r="X115" s="48"/>
      <c r="Y115" s="48"/>
      <c r="Z115" s="48"/>
    </row>
    <row r="116" spans="1:26" ht="12" customHeight="1" x14ac:dyDescent="0.3">
      <c r="A116" s="197"/>
      <c r="B116" s="197"/>
      <c r="C116" s="198"/>
      <c r="D116" s="197"/>
      <c r="E116" s="197"/>
      <c r="F116" s="197"/>
      <c r="G116" s="197"/>
      <c r="I116" s="197"/>
      <c r="J116" s="197"/>
      <c r="K116" s="197"/>
      <c r="L116" s="197"/>
      <c r="M116" s="197"/>
      <c r="N116" s="197"/>
      <c r="T116" s="48"/>
      <c r="U116" s="48"/>
      <c r="V116" s="48"/>
      <c r="W116" s="48"/>
      <c r="X116" s="48"/>
      <c r="Y116" s="48"/>
      <c r="Z116" s="48"/>
    </row>
    <row r="117" spans="1:26" ht="12" customHeight="1" x14ac:dyDescent="0.3">
      <c r="A117" s="197"/>
      <c r="B117" s="197"/>
      <c r="C117" s="198"/>
      <c r="D117" s="197"/>
      <c r="E117" s="197"/>
      <c r="F117" s="197"/>
      <c r="G117" s="197"/>
      <c r="I117" s="197"/>
      <c r="J117" s="197"/>
      <c r="K117" s="197"/>
      <c r="L117" s="197"/>
      <c r="M117" s="197"/>
      <c r="N117" s="197"/>
      <c r="T117" s="48"/>
      <c r="U117" s="48"/>
      <c r="V117" s="48"/>
      <c r="W117" s="48"/>
      <c r="X117" s="48"/>
      <c r="Y117" s="48"/>
      <c r="Z117" s="48"/>
    </row>
    <row r="118" spans="1:26" ht="12" customHeight="1" x14ac:dyDescent="0.3">
      <c r="A118" s="197"/>
      <c r="B118" s="197"/>
      <c r="C118" s="198"/>
      <c r="D118" s="197"/>
      <c r="E118" s="197"/>
      <c r="F118" s="197"/>
      <c r="G118" s="197"/>
      <c r="I118" s="197"/>
      <c r="J118" s="197"/>
      <c r="K118" s="197"/>
      <c r="L118" s="197"/>
      <c r="M118" s="197"/>
      <c r="N118" s="197"/>
      <c r="T118" s="48"/>
      <c r="U118" s="48"/>
      <c r="V118" s="48"/>
      <c r="W118" s="48"/>
      <c r="X118" s="48"/>
      <c r="Y118" s="48"/>
      <c r="Z118" s="48"/>
    </row>
    <row r="119" spans="1:26" ht="12" customHeight="1" x14ac:dyDescent="0.3">
      <c r="A119" s="197"/>
      <c r="B119" s="197"/>
      <c r="C119" s="198"/>
      <c r="D119" s="197"/>
      <c r="E119" s="197"/>
      <c r="F119" s="197"/>
      <c r="G119" s="197"/>
      <c r="I119" s="197"/>
      <c r="J119" s="197"/>
      <c r="K119" s="197"/>
      <c r="L119" s="197"/>
      <c r="M119" s="197"/>
      <c r="N119" s="197"/>
      <c r="T119" s="48"/>
      <c r="U119" s="48"/>
      <c r="V119" s="48"/>
      <c r="W119" s="48"/>
      <c r="X119" s="48"/>
      <c r="Y119" s="48"/>
      <c r="Z119" s="48"/>
    </row>
    <row r="120" spans="1:26" ht="12" customHeight="1" x14ac:dyDescent="0.3">
      <c r="A120" s="197"/>
      <c r="B120" s="197"/>
      <c r="C120" s="198"/>
      <c r="D120" s="197"/>
      <c r="E120" s="197"/>
      <c r="F120" s="197"/>
      <c r="G120" s="197"/>
      <c r="I120" s="197"/>
      <c r="J120" s="197"/>
      <c r="K120" s="197"/>
      <c r="L120" s="197"/>
      <c r="M120" s="197"/>
      <c r="N120" s="197"/>
      <c r="T120" s="48"/>
      <c r="U120" s="48"/>
      <c r="V120" s="48"/>
      <c r="W120" s="48"/>
      <c r="X120" s="48"/>
      <c r="Y120" s="48"/>
      <c r="Z120" s="48"/>
    </row>
    <row r="121" spans="1:26" ht="12" customHeight="1" x14ac:dyDescent="0.3">
      <c r="A121" s="197"/>
      <c r="B121" s="197"/>
      <c r="C121" s="198"/>
      <c r="D121" s="197"/>
      <c r="E121" s="197"/>
      <c r="F121" s="197"/>
      <c r="G121" s="197"/>
      <c r="I121" s="197"/>
      <c r="J121" s="197"/>
      <c r="K121" s="197"/>
      <c r="L121" s="197"/>
      <c r="M121" s="197"/>
      <c r="N121" s="197"/>
      <c r="T121" s="48"/>
      <c r="U121" s="48"/>
      <c r="V121" s="48"/>
      <c r="W121" s="48"/>
      <c r="X121" s="48"/>
      <c r="Y121" s="48"/>
      <c r="Z121" s="48"/>
    </row>
    <row r="122" spans="1:26" ht="12" customHeight="1" x14ac:dyDescent="0.3">
      <c r="A122" s="197"/>
      <c r="B122" s="197"/>
      <c r="C122" s="198"/>
      <c r="D122" s="197"/>
      <c r="E122" s="197"/>
      <c r="F122" s="197"/>
      <c r="G122" s="197"/>
      <c r="I122" s="197"/>
      <c r="J122" s="197"/>
      <c r="K122" s="197"/>
      <c r="L122" s="197"/>
      <c r="M122" s="197"/>
      <c r="N122" s="197"/>
      <c r="T122" s="48"/>
      <c r="U122" s="48"/>
      <c r="V122" s="48"/>
      <c r="W122" s="48"/>
      <c r="X122" s="48"/>
      <c r="Y122" s="48"/>
      <c r="Z122" s="48"/>
    </row>
    <row r="123" spans="1:26" ht="12" customHeight="1" x14ac:dyDescent="0.3">
      <c r="A123" s="197"/>
      <c r="B123" s="197"/>
      <c r="C123" s="198"/>
      <c r="D123" s="197"/>
      <c r="E123" s="197"/>
      <c r="F123" s="197"/>
      <c r="G123" s="197"/>
      <c r="I123" s="197"/>
      <c r="J123" s="197"/>
      <c r="K123" s="197"/>
      <c r="L123" s="197"/>
      <c r="M123" s="197"/>
      <c r="N123" s="197"/>
      <c r="T123" s="48"/>
      <c r="U123" s="48"/>
      <c r="V123" s="48"/>
      <c r="W123" s="48"/>
      <c r="X123" s="48"/>
      <c r="Y123" s="48"/>
      <c r="Z123" s="48"/>
    </row>
    <row r="124" spans="1:26" ht="12" customHeight="1" x14ac:dyDescent="0.3">
      <c r="A124" s="197"/>
      <c r="B124" s="197"/>
      <c r="C124" s="198"/>
      <c r="D124" s="197"/>
      <c r="E124" s="197"/>
      <c r="F124" s="197"/>
      <c r="G124" s="197"/>
      <c r="I124" s="197"/>
      <c r="J124" s="197"/>
      <c r="K124" s="197"/>
      <c r="L124" s="197"/>
      <c r="M124" s="197"/>
      <c r="N124" s="197"/>
      <c r="T124" s="48"/>
      <c r="U124" s="48"/>
      <c r="V124" s="48"/>
      <c r="W124" s="48"/>
      <c r="X124" s="48"/>
      <c r="Y124" s="48"/>
      <c r="Z124" s="48"/>
    </row>
    <row r="125" spans="1:26" ht="12" customHeight="1" x14ac:dyDescent="0.3">
      <c r="A125" s="197"/>
      <c r="B125" s="197"/>
      <c r="C125" s="198"/>
      <c r="D125" s="197"/>
      <c r="E125" s="197"/>
      <c r="F125" s="197"/>
      <c r="G125" s="197"/>
      <c r="I125" s="197"/>
      <c r="J125" s="197"/>
      <c r="K125" s="197"/>
      <c r="L125" s="197"/>
      <c r="M125" s="197"/>
      <c r="N125" s="197"/>
      <c r="T125" s="48"/>
      <c r="U125" s="48"/>
      <c r="V125" s="48"/>
      <c r="W125" s="48"/>
      <c r="X125" s="48"/>
      <c r="Y125" s="48"/>
      <c r="Z125" s="48"/>
    </row>
    <row r="126" spans="1:26" ht="12" customHeight="1" x14ac:dyDescent="0.3">
      <c r="A126" s="197"/>
      <c r="B126" s="197"/>
      <c r="C126" s="198"/>
      <c r="D126" s="197"/>
      <c r="E126" s="197"/>
      <c r="F126" s="197"/>
      <c r="G126" s="197"/>
      <c r="I126" s="197"/>
      <c r="J126" s="197"/>
      <c r="K126" s="197"/>
      <c r="L126" s="197"/>
      <c r="M126" s="197"/>
      <c r="N126" s="197"/>
      <c r="T126" s="48"/>
      <c r="U126" s="48"/>
      <c r="V126" s="48"/>
      <c r="W126" s="48"/>
      <c r="X126" s="48"/>
      <c r="Y126" s="48"/>
      <c r="Z126" s="48"/>
    </row>
    <row r="127" spans="1:26" ht="12" customHeight="1" x14ac:dyDescent="0.3">
      <c r="A127" s="197"/>
      <c r="B127" s="197"/>
      <c r="C127" s="198"/>
      <c r="D127" s="197"/>
      <c r="E127" s="197"/>
      <c r="F127" s="197"/>
      <c r="G127" s="197"/>
      <c r="I127" s="197"/>
      <c r="J127" s="197"/>
      <c r="K127" s="197"/>
      <c r="L127" s="197"/>
      <c r="M127" s="197"/>
      <c r="N127" s="197"/>
      <c r="T127" s="48"/>
      <c r="U127" s="48"/>
      <c r="V127" s="48"/>
      <c r="W127" s="48"/>
      <c r="X127" s="48"/>
      <c r="Y127" s="48"/>
      <c r="Z127" s="48"/>
    </row>
    <row r="128" spans="1:26" ht="12" customHeight="1" x14ac:dyDescent="0.3">
      <c r="A128" s="197"/>
      <c r="B128" s="197"/>
      <c r="C128" s="198"/>
      <c r="D128" s="197"/>
      <c r="E128" s="197"/>
      <c r="F128" s="197"/>
      <c r="G128" s="197"/>
      <c r="I128" s="197"/>
      <c r="J128" s="197"/>
      <c r="K128" s="197"/>
      <c r="L128" s="197"/>
      <c r="M128" s="197"/>
      <c r="N128" s="197"/>
      <c r="T128" s="48"/>
      <c r="U128" s="48"/>
      <c r="V128" s="48"/>
      <c r="W128" s="48"/>
      <c r="X128" s="48"/>
      <c r="Y128" s="48"/>
      <c r="Z128" s="48"/>
    </row>
    <row r="129" spans="1:257" ht="12" customHeight="1" x14ac:dyDescent="0.3">
      <c r="A129" s="197"/>
      <c r="B129" s="197"/>
      <c r="C129" s="198"/>
      <c r="D129" s="197"/>
      <c r="E129" s="197"/>
      <c r="F129" s="197"/>
      <c r="G129" s="197"/>
      <c r="I129" s="197"/>
      <c r="J129" s="197"/>
      <c r="K129" s="197"/>
      <c r="L129" s="197"/>
      <c r="M129" s="197"/>
      <c r="N129" s="197"/>
      <c r="T129" s="48"/>
      <c r="U129" s="48"/>
      <c r="V129" s="48"/>
      <c r="W129" s="48"/>
      <c r="X129" s="48"/>
      <c r="Y129" s="48"/>
      <c r="Z129" s="48"/>
    </row>
    <row r="130" spans="1:257" ht="12" customHeight="1" x14ac:dyDescent="0.3">
      <c r="A130" s="197"/>
      <c r="B130" s="197"/>
      <c r="C130" s="198"/>
      <c r="D130" s="197"/>
      <c r="E130" s="197"/>
      <c r="F130" s="197"/>
      <c r="G130" s="197"/>
      <c r="I130" s="197"/>
      <c r="J130" s="197"/>
      <c r="K130" s="197"/>
      <c r="L130" s="197"/>
      <c r="M130" s="197"/>
      <c r="N130" s="197"/>
      <c r="T130" s="48"/>
      <c r="U130" s="48"/>
      <c r="V130" s="48"/>
      <c r="W130" s="48"/>
      <c r="X130" s="48"/>
      <c r="Y130" s="48"/>
      <c r="Z130" s="48"/>
    </row>
    <row r="131" spans="1:257" ht="12" customHeight="1" x14ac:dyDescent="0.3">
      <c r="A131" s="197"/>
      <c r="B131" s="197"/>
      <c r="C131" s="198"/>
      <c r="D131" s="197"/>
      <c r="E131" s="197"/>
      <c r="F131" s="197"/>
      <c r="G131" s="197"/>
      <c r="I131" s="197"/>
      <c r="J131" s="197"/>
      <c r="K131" s="197"/>
      <c r="L131" s="197"/>
      <c r="M131" s="197"/>
      <c r="N131" s="197"/>
      <c r="T131" s="48"/>
      <c r="U131" s="48"/>
      <c r="V131" s="48"/>
      <c r="W131" s="48"/>
      <c r="X131" s="48"/>
      <c r="Y131" s="48"/>
      <c r="Z131" s="48"/>
    </row>
    <row r="132" spans="1:257" ht="12" customHeight="1" x14ac:dyDescent="0.3">
      <c r="A132" s="197"/>
      <c r="B132" s="197"/>
      <c r="C132" s="198"/>
      <c r="D132" s="197"/>
      <c r="E132" s="197"/>
      <c r="F132" s="197"/>
      <c r="G132" s="197"/>
      <c r="I132" s="197"/>
      <c r="J132" s="197"/>
      <c r="K132" s="197"/>
      <c r="L132" s="197"/>
      <c r="M132" s="197"/>
      <c r="N132" s="197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57" ht="12" customHeight="1" x14ac:dyDescent="0.3">
      <c r="A133" s="197"/>
      <c r="B133" s="197"/>
      <c r="C133" s="198"/>
      <c r="D133" s="197"/>
      <c r="E133" s="197"/>
      <c r="F133" s="197"/>
      <c r="G133" s="197"/>
      <c r="I133" s="197"/>
      <c r="J133" s="197"/>
      <c r="K133" s="197"/>
      <c r="L133" s="197"/>
      <c r="M133" s="197"/>
      <c r="N133" s="197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57" ht="12" customHeight="1" x14ac:dyDescent="0.3">
      <c r="A134" s="197"/>
      <c r="B134" s="197"/>
      <c r="C134" s="198"/>
      <c r="D134" s="197"/>
      <c r="E134" s="197"/>
      <c r="F134" s="197"/>
      <c r="G134" s="197"/>
      <c r="I134" s="197"/>
      <c r="J134" s="197"/>
      <c r="K134" s="197"/>
      <c r="L134" s="197"/>
      <c r="M134" s="197"/>
      <c r="N134" s="197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57" ht="12" customHeight="1" x14ac:dyDescent="0.3">
      <c r="A135" s="197"/>
      <c r="B135" s="197"/>
      <c r="C135" s="198"/>
      <c r="D135" s="197"/>
      <c r="E135" s="197"/>
      <c r="F135" s="197"/>
      <c r="G135" s="197"/>
      <c r="I135" s="197"/>
      <c r="J135" s="197"/>
      <c r="K135" s="197"/>
      <c r="L135" s="197"/>
      <c r="M135" s="197"/>
      <c r="N135" s="197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57" ht="12" customHeight="1" x14ac:dyDescent="0.3">
      <c r="A136" s="197"/>
      <c r="B136" s="197"/>
      <c r="C136" s="198"/>
      <c r="D136" s="197"/>
      <c r="E136" s="197"/>
      <c r="F136" s="197"/>
      <c r="G136" s="197"/>
      <c r="I136" s="197"/>
      <c r="J136" s="197"/>
      <c r="K136" s="197"/>
      <c r="L136" s="197"/>
      <c r="M136" s="197"/>
      <c r="N136" s="197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57" ht="12" customHeight="1" x14ac:dyDescent="0.3">
      <c r="A137" s="197"/>
      <c r="B137" s="197"/>
      <c r="C137" s="198"/>
      <c r="D137" s="197"/>
      <c r="E137" s="197"/>
      <c r="F137" s="197"/>
      <c r="G137" s="197"/>
      <c r="I137" s="197"/>
      <c r="J137" s="197"/>
      <c r="K137" s="197"/>
      <c r="L137" s="197"/>
      <c r="M137" s="197"/>
      <c r="N137" s="197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</row>
    <row r="138" spans="1:257" ht="12" customHeight="1" x14ac:dyDescent="0.3">
      <c r="A138" s="197"/>
      <c r="B138" s="197"/>
      <c r="C138" s="198"/>
      <c r="D138" s="197"/>
      <c r="E138" s="197"/>
      <c r="F138" s="197"/>
      <c r="G138" s="197"/>
      <c r="I138" s="197"/>
      <c r="J138" s="197"/>
      <c r="K138" s="197"/>
      <c r="L138" s="197"/>
      <c r="M138" s="197"/>
      <c r="N138" s="197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  <c r="IW138" s="53"/>
    </row>
    <row r="139" spans="1:257" ht="12" customHeight="1" x14ac:dyDescent="0.3">
      <c r="A139" s="197"/>
      <c r="B139" s="197"/>
      <c r="C139" s="198"/>
      <c r="D139" s="197"/>
      <c r="E139" s="197"/>
      <c r="F139" s="197"/>
      <c r="G139" s="197"/>
      <c r="I139" s="197"/>
      <c r="J139" s="197"/>
      <c r="K139" s="197"/>
      <c r="L139" s="197"/>
      <c r="M139" s="197"/>
      <c r="N139" s="197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  <c r="IW139" s="53"/>
    </row>
    <row r="140" spans="1:257" ht="12" customHeight="1" x14ac:dyDescent="0.3">
      <c r="A140" s="197"/>
      <c r="B140" s="197"/>
      <c r="C140" s="198"/>
      <c r="D140" s="197"/>
      <c r="E140" s="197"/>
      <c r="F140" s="197"/>
      <c r="G140" s="197"/>
      <c r="I140" s="197"/>
      <c r="J140" s="197"/>
      <c r="K140" s="197"/>
      <c r="L140" s="197"/>
      <c r="M140" s="197"/>
      <c r="N140" s="197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57" ht="12" customHeight="1" x14ac:dyDescent="0.3">
      <c r="A141" s="197"/>
      <c r="B141" s="197"/>
      <c r="C141" s="198"/>
      <c r="D141" s="197"/>
      <c r="E141" s="197"/>
      <c r="F141" s="197"/>
      <c r="G141" s="197"/>
      <c r="I141" s="197"/>
      <c r="J141" s="197"/>
      <c r="K141" s="197"/>
      <c r="L141" s="197"/>
      <c r="M141" s="197"/>
      <c r="N141" s="197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  <c r="IW141" s="53"/>
    </row>
    <row r="142" spans="1:257" ht="12" customHeight="1" x14ac:dyDescent="0.3">
      <c r="A142" s="197"/>
      <c r="B142" s="197"/>
      <c r="C142" s="198"/>
      <c r="D142" s="197"/>
      <c r="E142" s="197"/>
      <c r="F142" s="197"/>
      <c r="G142" s="197"/>
      <c r="I142" s="197"/>
      <c r="J142" s="197"/>
      <c r="K142" s="197"/>
      <c r="L142" s="197"/>
      <c r="M142" s="197"/>
      <c r="N142" s="197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57" ht="12" customHeight="1" x14ac:dyDescent="0.3">
      <c r="A143" s="197"/>
      <c r="B143" s="197"/>
      <c r="C143" s="198"/>
      <c r="D143" s="197"/>
      <c r="E143" s="197"/>
      <c r="F143" s="197"/>
      <c r="G143" s="197"/>
      <c r="I143" s="197"/>
      <c r="J143" s="197"/>
      <c r="K143" s="197"/>
      <c r="L143" s="197"/>
      <c r="M143" s="197"/>
      <c r="N143" s="197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  <c r="IW143" s="53"/>
    </row>
    <row r="144" spans="1:257" ht="12" customHeight="1" x14ac:dyDescent="0.3">
      <c r="A144" s="197"/>
      <c r="B144" s="197"/>
      <c r="C144" s="198"/>
      <c r="D144" s="197"/>
      <c r="E144" s="197"/>
      <c r="F144" s="197"/>
      <c r="G144" s="197"/>
      <c r="I144" s="197"/>
      <c r="J144" s="197"/>
      <c r="K144" s="197"/>
      <c r="L144" s="197"/>
      <c r="M144" s="197"/>
      <c r="N144" s="197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  <c r="IW144" s="53"/>
    </row>
    <row r="145" spans="1:257" ht="12" customHeight="1" x14ac:dyDescent="0.3">
      <c r="A145" s="197"/>
      <c r="B145" s="197"/>
      <c r="C145" s="198"/>
      <c r="D145" s="197"/>
      <c r="E145" s="197"/>
      <c r="F145" s="197"/>
      <c r="G145" s="197"/>
      <c r="I145" s="197"/>
      <c r="J145" s="197"/>
      <c r="K145" s="197"/>
      <c r="L145" s="197"/>
      <c r="M145" s="197"/>
      <c r="N145" s="197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  <c r="IW145" s="53"/>
    </row>
    <row r="146" spans="1:257" ht="12" customHeight="1" x14ac:dyDescent="0.3">
      <c r="A146" s="197"/>
      <c r="B146" s="197"/>
      <c r="C146" s="198"/>
      <c r="D146" s="197"/>
      <c r="E146" s="197"/>
      <c r="F146" s="197"/>
      <c r="G146" s="197"/>
      <c r="I146" s="197"/>
      <c r="J146" s="197"/>
      <c r="K146" s="197"/>
      <c r="L146" s="197"/>
      <c r="M146" s="197"/>
      <c r="N146" s="197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  <c r="IW146" s="53"/>
    </row>
    <row r="147" spans="1:257" ht="12" customHeight="1" x14ac:dyDescent="0.3">
      <c r="A147" s="197"/>
      <c r="B147" s="197"/>
      <c r="C147" s="198"/>
      <c r="D147" s="197"/>
      <c r="E147" s="197"/>
      <c r="F147" s="197"/>
      <c r="G147" s="197"/>
      <c r="I147" s="197"/>
      <c r="J147" s="197"/>
      <c r="K147" s="197"/>
      <c r="L147" s="197"/>
      <c r="M147" s="197"/>
      <c r="N147" s="19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  <c r="IW147" s="53"/>
    </row>
    <row r="148" spans="1:257" ht="12" customHeight="1" x14ac:dyDescent="0.3">
      <c r="A148" s="197"/>
      <c r="B148" s="197"/>
      <c r="C148" s="198"/>
      <c r="D148" s="197"/>
      <c r="E148" s="197"/>
      <c r="F148" s="197"/>
      <c r="G148" s="197"/>
      <c r="I148" s="197"/>
      <c r="J148" s="197"/>
      <c r="K148" s="197"/>
      <c r="L148" s="197"/>
      <c r="M148" s="197"/>
      <c r="N148" s="197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57" ht="12" customHeight="1" x14ac:dyDescent="0.3">
      <c r="A149" s="197"/>
      <c r="B149" s="197"/>
      <c r="C149" s="198"/>
      <c r="D149" s="197"/>
      <c r="E149" s="197"/>
      <c r="F149" s="197"/>
      <c r="G149" s="197"/>
      <c r="I149" s="197"/>
      <c r="J149" s="197"/>
      <c r="K149" s="197"/>
      <c r="L149" s="197"/>
      <c r="M149" s="197"/>
      <c r="N149" s="197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57" ht="12" customHeight="1" x14ac:dyDescent="0.3">
      <c r="A150" s="197"/>
      <c r="B150" s="197"/>
      <c r="C150" s="198"/>
      <c r="D150" s="197"/>
      <c r="E150" s="197"/>
      <c r="F150" s="197"/>
      <c r="G150" s="197"/>
      <c r="I150" s="197"/>
      <c r="J150" s="197"/>
      <c r="K150" s="197"/>
      <c r="L150" s="197"/>
      <c r="M150" s="197"/>
      <c r="N150" s="197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57" ht="12" customHeight="1" x14ac:dyDescent="0.3">
      <c r="A151" s="197"/>
      <c r="B151" s="197"/>
      <c r="C151" s="198"/>
      <c r="D151" s="197"/>
      <c r="E151" s="199"/>
      <c r="F151" s="197"/>
      <c r="G151" s="197"/>
      <c r="I151" s="197"/>
      <c r="J151" s="197"/>
      <c r="K151" s="197"/>
      <c r="L151" s="197"/>
      <c r="M151" s="197"/>
      <c r="N151" s="197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</row>
    <row r="152" spans="1:257" ht="12" customHeight="1" x14ac:dyDescent="0.3">
      <c r="A152" s="197"/>
      <c r="B152" s="197"/>
      <c r="C152" s="198"/>
      <c r="D152" s="197"/>
      <c r="E152" s="197"/>
      <c r="F152" s="197"/>
      <c r="G152" s="197"/>
      <c r="I152" s="197"/>
      <c r="J152" s="197"/>
      <c r="K152" s="197"/>
      <c r="L152" s="197"/>
      <c r="M152" s="197"/>
      <c r="N152" s="197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</row>
    <row r="153" spans="1:257" ht="12" customHeight="1" x14ac:dyDescent="0.3">
      <c r="A153" s="197"/>
      <c r="B153" s="197"/>
      <c r="C153" s="198"/>
      <c r="D153" s="197"/>
      <c r="E153" s="197"/>
      <c r="F153" s="197"/>
      <c r="G153" s="197"/>
      <c r="I153" s="197"/>
      <c r="J153" s="197"/>
      <c r="K153" s="197"/>
      <c r="L153" s="197"/>
      <c r="M153" s="197"/>
      <c r="N153" s="197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</row>
    <row r="154" spans="1:257" ht="12" customHeight="1" x14ac:dyDescent="0.3">
      <c r="A154" s="197"/>
      <c r="B154" s="197"/>
      <c r="C154" s="198"/>
      <c r="D154" s="197"/>
      <c r="E154" s="197"/>
      <c r="F154" s="197"/>
      <c r="G154" s="197"/>
      <c r="I154" s="197"/>
      <c r="J154" s="197"/>
      <c r="K154" s="197"/>
      <c r="L154" s="197"/>
      <c r="M154" s="197"/>
      <c r="N154" s="197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</row>
    <row r="155" spans="1:257" ht="12" customHeight="1" x14ac:dyDescent="0.3">
      <c r="A155" s="197"/>
      <c r="B155" s="197"/>
      <c r="C155" s="198"/>
      <c r="D155" s="197"/>
      <c r="E155" s="197"/>
      <c r="F155" s="197"/>
      <c r="G155" s="197"/>
      <c r="I155" s="197"/>
      <c r="J155" s="197"/>
      <c r="K155" s="197"/>
      <c r="L155" s="197"/>
      <c r="M155" s="197"/>
      <c r="N155" s="197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</row>
    <row r="156" spans="1:257" ht="12" customHeight="1" x14ac:dyDescent="0.3">
      <c r="A156" s="197"/>
      <c r="B156" s="197"/>
      <c r="C156" s="198"/>
      <c r="D156" s="197"/>
      <c r="E156" s="197"/>
      <c r="F156" s="197"/>
      <c r="G156" s="197"/>
      <c r="I156" s="197"/>
      <c r="J156" s="197"/>
      <c r="K156" s="197"/>
      <c r="L156" s="197"/>
      <c r="M156" s="197"/>
      <c r="N156" s="197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</row>
    <row r="157" spans="1:257" ht="12" customHeight="1" x14ac:dyDescent="0.3">
      <c r="A157" s="197"/>
      <c r="B157" s="197"/>
      <c r="C157" s="198"/>
      <c r="D157" s="197"/>
      <c r="E157" s="197"/>
      <c r="F157" s="197"/>
      <c r="G157" s="197"/>
      <c r="I157" s="197"/>
      <c r="J157" s="197"/>
      <c r="K157" s="197"/>
      <c r="L157" s="197"/>
      <c r="M157" s="197"/>
      <c r="N157" s="197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57" ht="12" customHeight="1" x14ac:dyDescent="0.3">
      <c r="A158" s="197"/>
      <c r="B158" s="197"/>
      <c r="C158" s="198"/>
      <c r="D158" s="197"/>
      <c r="E158" s="197"/>
      <c r="F158" s="197"/>
      <c r="G158" s="197"/>
      <c r="I158" s="197"/>
      <c r="J158" s="197"/>
      <c r="K158" s="197"/>
      <c r="L158" s="197"/>
      <c r="M158" s="197"/>
      <c r="N158" s="197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57" ht="12" customHeight="1" x14ac:dyDescent="0.3">
      <c r="A159" s="197"/>
      <c r="B159" s="197"/>
      <c r="C159" s="198"/>
      <c r="D159" s="197"/>
      <c r="E159" s="197"/>
      <c r="F159" s="197"/>
      <c r="G159" s="197"/>
      <c r="I159" s="197"/>
      <c r="J159" s="197"/>
      <c r="K159" s="197"/>
      <c r="L159" s="197"/>
      <c r="M159" s="197"/>
      <c r="N159" s="197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</row>
    <row r="160" spans="1:257" ht="12" customHeight="1" x14ac:dyDescent="0.3">
      <c r="A160" s="197"/>
      <c r="B160" s="197"/>
      <c r="C160" s="198"/>
      <c r="D160" s="197"/>
      <c r="E160" s="197"/>
      <c r="F160" s="197"/>
      <c r="G160" s="197"/>
      <c r="I160" s="197"/>
      <c r="J160" s="197"/>
      <c r="K160" s="197"/>
      <c r="L160" s="197"/>
      <c r="M160" s="197"/>
      <c r="N160" s="197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</row>
    <row r="161" spans="1:257" ht="12" customHeight="1" x14ac:dyDescent="0.3">
      <c r="A161" s="197"/>
      <c r="B161" s="197"/>
      <c r="C161" s="198"/>
      <c r="D161" s="197"/>
      <c r="E161" s="197"/>
      <c r="F161" s="197"/>
      <c r="G161" s="197"/>
      <c r="I161" s="197"/>
      <c r="J161" s="197"/>
      <c r="K161" s="197"/>
      <c r="L161" s="197"/>
      <c r="M161" s="197"/>
      <c r="N161" s="197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</row>
    <row r="162" spans="1:257" ht="12" customHeight="1" x14ac:dyDescent="0.3">
      <c r="A162" s="197"/>
      <c r="B162" s="197"/>
      <c r="C162" s="198"/>
      <c r="D162" s="197"/>
      <c r="E162" s="197"/>
      <c r="F162" s="197"/>
      <c r="G162" s="197"/>
      <c r="I162" s="197"/>
      <c r="J162" s="197"/>
      <c r="K162" s="197"/>
      <c r="L162" s="197"/>
      <c r="M162" s="197"/>
      <c r="N162" s="197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</row>
    <row r="163" spans="1:257" ht="12" customHeight="1" x14ac:dyDescent="0.3">
      <c r="A163" s="197"/>
      <c r="B163" s="197"/>
      <c r="C163" s="198"/>
      <c r="D163" s="197"/>
      <c r="E163" s="197"/>
      <c r="F163" s="197"/>
      <c r="G163" s="197"/>
      <c r="I163" s="197"/>
      <c r="J163" s="197"/>
      <c r="K163" s="197"/>
      <c r="L163" s="197"/>
      <c r="M163" s="197"/>
      <c r="N163" s="197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</row>
    <row r="164" spans="1:257" ht="12" customHeight="1" x14ac:dyDescent="0.3">
      <c r="A164" s="197"/>
      <c r="B164" s="197"/>
      <c r="C164" s="198"/>
      <c r="D164" s="197"/>
      <c r="E164" s="197"/>
      <c r="F164" s="197"/>
      <c r="G164" s="197"/>
      <c r="I164" s="197"/>
      <c r="J164" s="197"/>
      <c r="K164" s="197"/>
      <c r="L164" s="197"/>
      <c r="M164" s="197"/>
      <c r="N164" s="197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</row>
    <row r="165" spans="1:257" ht="12" customHeight="1" x14ac:dyDescent="0.3">
      <c r="A165" s="197"/>
      <c r="B165" s="197"/>
      <c r="C165" s="198"/>
      <c r="D165" s="197"/>
      <c r="E165" s="197"/>
      <c r="F165" s="197"/>
      <c r="G165" s="197"/>
      <c r="I165" s="197"/>
      <c r="J165" s="197"/>
      <c r="K165" s="197"/>
      <c r="L165" s="197"/>
      <c r="M165" s="197"/>
      <c r="N165" s="197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</row>
    <row r="166" spans="1:257" ht="12" customHeight="1" x14ac:dyDescent="0.3">
      <c r="A166" s="197"/>
      <c r="B166" s="197"/>
      <c r="C166" s="198"/>
      <c r="D166" s="197"/>
      <c r="E166" s="197"/>
      <c r="F166" s="197"/>
      <c r="G166" s="197"/>
      <c r="I166" s="197"/>
      <c r="J166" s="197"/>
      <c r="K166" s="197"/>
      <c r="L166" s="197"/>
      <c r="M166" s="197"/>
      <c r="N166" s="197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</row>
    <row r="167" spans="1:257" ht="12" customHeight="1" x14ac:dyDescent="0.3">
      <c r="A167" s="197"/>
      <c r="B167" s="197"/>
      <c r="C167" s="198"/>
      <c r="D167" s="197"/>
      <c r="E167" s="197"/>
      <c r="F167" s="197"/>
      <c r="G167" s="197"/>
      <c r="I167" s="197"/>
      <c r="J167" s="197"/>
      <c r="K167" s="197"/>
      <c r="L167" s="197"/>
      <c r="M167" s="197"/>
      <c r="N167" s="197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</row>
    <row r="168" spans="1:257" ht="12" customHeight="1" x14ac:dyDescent="0.3">
      <c r="A168" s="197"/>
      <c r="B168" s="197"/>
      <c r="C168" s="198"/>
      <c r="D168" s="197"/>
      <c r="E168" s="197"/>
      <c r="F168" s="197"/>
      <c r="G168" s="197"/>
      <c r="I168" s="197"/>
      <c r="J168" s="197"/>
      <c r="K168" s="197"/>
      <c r="L168" s="197"/>
      <c r="M168" s="197"/>
      <c r="N168" s="197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</row>
    <row r="169" spans="1:257" ht="12" customHeight="1" x14ac:dyDescent="0.3">
      <c r="A169" s="197"/>
      <c r="B169" s="197"/>
      <c r="C169" s="198"/>
      <c r="D169" s="197"/>
      <c r="E169" s="197"/>
      <c r="F169" s="197"/>
      <c r="G169" s="197"/>
      <c r="I169" s="197"/>
      <c r="J169" s="197"/>
      <c r="K169" s="197"/>
      <c r="L169" s="197"/>
      <c r="M169" s="197"/>
      <c r="N169" s="197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</row>
    <row r="170" spans="1:257" ht="12" customHeight="1" x14ac:dyDescent="0.3">
      <c r="A170" s="197"/>
      <c r="B170" s="197"/>
      <c r="C170" s="198"/>
      <c r="D170" s="197"/>
      <c r="E170" s="197"/>
      <c r="F170" s="197"/>
      <c r="G170" s="197"/>
      <c r="I170" s="197"/>
      <c r="J170" s="197"/>
      <c r="K170" s="197"/>
      <c r="L170" s="197"/>
      <c r="M170" s="197"/>
      <c r="N170" s="197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</row>
    <row r="171" spans="1:257" ht="12" customHeight="1" x14ac:dyDescent="0.3">
      <c r="A171" s="197"/>
      <c r="B171" s="197"/>
      <c r="C171" s="198"/>
      <c r="D171" s="197"/>
      <c r="E171" s="197"/>
      <c r="F171" s="197"/>
      <c r="G171" s="197"/>
      <c r="I171" s="197"/>
      <c r="J171" s="197"/>
      <c r="K171" s="197"/>
      <c r="L171" s="197"/>
      <c r="M171" s="197"/>
      <c r="N171" s="197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</row>
    <row r="172" spans="1:257" ht="12" customHeight="1" x14ac:dyDescent="0.3">
      <c r="A172" s="197"/>
      <c r="B172" s="197"/>
      <c r="C172" s="198"/>
      <c r="D172" s="197"/>
      <c r="E172" s="197"/>
      <c r="F172" s="197"/>
      <c r="G172" s="197"/>
      <c r="I172" s="197"/>
      <c r="J172" s="197"/>
      <c r="K172" s="197"/>
      <c r="L172" s="197"/>
      <c r="M172" s="197"/>
      <c r="N172" s="197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</row>
    <row r="173" spans="1:257" ht="12" customHeight="1" x14ac:dyDescent="0.3">
      <c r="A173" s="197"/>
      <c r="B173" s="197"/>
      <c r="C173" s="198"/>
      <c r="D173" s="197"/>
      <c r="E173" s="197"/>
      <c r="F173" s="197"/>
      <c r="G173" s="197"/>
      <c r="I173" s="197"/>
      <c r="J173" s="197"/>
      <c r="K173" s="197"/>
      <c r="L173" s="197"/>
      <c r="M173" s="197"/>
      <c r="N173" s="197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</row>
    <row r="174" spans="1:257" ht="12" customHeight="1" x14ac:dyDescent="0.3">
      <c r="A174" s="197"/>
      <c r="B174" s="197"/>
      <c r="C174" s="198"/>
      <c r="D174" s="197"/>
      <c r="E174" s="197"/>
      <c r="F174" s="197"/>
      <c r="G174" s="197"/>
      <c r="I174" s="197"/>
      <c r="J174" s="197"/>
      <c r="K174" s="197"/>
      <c r="L174" s="197"/>
      <c r="M174" s="197"/>
      <c r="N174" s="197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</row>
    <row r="175" spans="1:257" ht="12" customHeight="1" x14ac:dyDescent="0.3">
      <c r="A175" s="197"/>
      <c r="B175" s="197"/>
      <c r="C175" s="198"/>
      <c r="D175" s="197"/>
      <c r="E175" s="197"/>
      <c r="F175" s="197"/>
      <c r="G175" s="197"/>
      <c r="I175" s="197"/>
      <c r="J175" s="197"/>
      <c r="K175" s="197"/>
      <c r="L175" s="197"/>
      <c r="M175" s="197"/>
      <c r="N175" s="197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</row>
    <row r="176" spans="1:257" ht="12" customHeight="1" x14ac:dyDescent="0.3">
      <c r="A176" s="197"/>
      <c r="B176" s="197"/>
      <c r="C176" s="198"/>
      <c r="D176" s="197"/>
      <c r="E176" s="197"/>
      <c r="F176" s="197"/>
      <c r="G176" s="197"/>
      <c r="I176" s="197"/>
      <c r="J176" s="197"/>
      <c r="K176" s="197"/>
      <c r="L176" s="197"/>
      <c r="M176" s="197"/>
      <c r="N176" s="197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</row>
    <row r="177" spans="1:257" ht="12" customHeight="1" x14ac:dyDescent="0.3">
      <c r="A177" s="197"/>
      <c r="B177" s="197"/>
      <c r="C177" s="198"/>
      <c r="D177" s="197"/>
      <c r="E177" s="197"/>
      <c r="F177" s="197"/>
      <c r="G177" s="197"/>
      <c r="I177" s="197"/>
      <c r="J177" s="197"/>
      <c r="K177" s="197"/>
      <c r="L177" s="197"/>
      <c r="M177" s="197"/>
      <c r="N177" s="197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</row>
    <row r="178" spans="1:257" ht="12" customHeight="1" x14ac:dyDescent="0.3">
      <c r="A178" s="197"/>
      <c r="B178" s="197"/>
      <c r="C178" s="198"/>
      <c r="D178" s="197"/>
      <c r="E178" s="197"/>
      <c r="F178" s="197"/>
      <c r="G178" s="197"/>
      <c r="I178" s="197"/>
      <c r="J178" s="197"/>
      <c r="K178" s="197"/>
      <c r="L178" s="197"/>
      <c r="M178" s="197"/>
      <c r="N178" s="197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</row>
    <row r="179" spans="1:257" ht="12" customHeight="1" x14ac:dyDescent="0.3">
      <c r="A179" s="197"/>
      <c r="B179" s="197"/>
      <c r="C179" s="198"/>
      <c r="D179" s="197"/>
      <c r="E179" s="197"/>
      <c r="F179" s="197"/>
      <c r="G179" s="197"/>
      <c r="I179" s="197"/>
      <c r="J179" s="197"/>
      <c r="K179" s="197"/>
      <c r="L179" s="197"/>
      <c r="M179" s="197"/>
      <c r="N179" s="197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</row>
    <row r="180" spans="1:257" ht="12" customHeight="1" x14ac:dyDescent="0.3">
      <c r="A180" s="197"/>
      <c r="B180" s="197"/>
      <c r="C180" s="198"/>
      <c r="D180" s="197"/>
      <c r="E180" s="197"/>
      <c r="F180" s="197"/>
      <c r="G180" s="197"/>
      <c r="I180" s="197"/>
      <c r="J180" s="197"/>
      <c r="K180" s="197"/>
      <c r="L180" s="197"/>
      <c r="M180" s="197"/>
      <c r="N180" s="197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</row>
    <row r="181" spans="1:257" ht="12" customHeight="1" x14ac:dyDescent="0.3">
      <c r="A181" s="197"/>
      <c r="B181" s="197"/>
      <c r="C181" s="198"/>
      <c r="D181" s="197"/>
      <c r="E181" s="197"/>
      <c r="F181" s="197"/>
      <c r="G181" s="197"/>
      <c r="I181" s="197"/>
      <c r="J181" s="197"/>
      <c r="K181" s="197"/>
      <c r="L181" s="197"/>
      <c r="M181" s="197"/>
      <c r="N181" s="197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</row>
    <row r="182" spans="1:257" ht="12" customHeight="1" x14ac:dyDescent="0.3">
      <c r="A182" s="197"/>
      <c r="B182" s="197"/>
      <c r="C182" s="198"/>
      <c r="D182" s="197"/>
      <c r="E182" s="197"/>
      <c r="F182" s="197"/>
      <c r="G182" s="197"/>
      <c r="I182" s="197"/>
      <c r="J182" s="197"/>
      <c r="K182" s="197"/>
      <c r="L182" s="197"/>
      <c r="M182" s="197"/>
      <c r="N182" s="197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</row>
    <row r="183" spans="1:257" ht="12" customHeight="1" x14ac:dyDescent="0.3">
      <c r="A183" s="197"/>
      <c r="B183" s="197"/>
      <c r="C183" s="198"/>
      <c r="D183" s="197"/>
      <c r="E183" s="197"/>
      <c r="F183" s="197"/>
      <c r="G183" s="197"/>
      <c r="I183" s="197"/>
      <c r="J183" s="197"/>
      <c r="K183" s="197"/>
      <c r="L183" s="197"/>
      <c r="M183" s="197"/>
      <c r="N183" s="197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</row>
    <row r="184" spans="1:257" ht="12" customHeight="1" x14ac:dyDescent="0.3">
      <c r="A184" s="197"/>
      <c r="B184" s="197"/>
      <c r="C184" s="198"/>
      <c r="D184" s="197"/>
      <c r="E184" s="197"/>
      <c r="F184" s="197"/>
      <c r="G184" s="197"/>
      <c r="I184" s="197"/>
      <c r="J184" s="197"/>
      <c r="K184" s="197"/>
      <c r="L184" s="197"/>
      <c r="M184" s="197"/>
      <c r="N184" s="197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</row>
    <row r="185" spans="1:257" ht="12" customHeight="1" x14ac:dyDescent="0.3">
      <c r="A185" s="197"/>
      <c r="B185" s="197"/>
      <c r="C185" s="198"/>
      <c r="D185" s="197"/>
      <c r="E185" s="197"/>
      <c r="F185" s="197"/>
      <c r="G185" s="197"/>
      <c r="I185" s="197"/>
      <c r="J185" s="197"/>
      <c r="K185" s="197"/>
      <c r="L185" s="197"/>
      <c r="M185" s="197"/>
      <c r="N185" s="197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</row>
    <row r="186" spans="1:257" ht="12" customHeight="1" x14ac:dyDescent="0.3">
      <c r="A186" s="197"/>
      <c r="B186" s="197"/>
      <c r="C186" s="198"/>
      <c r="D186" s="197"/>
      <c r="E186" s="197"/>
      <c r="F186" s="197"/>
      <c r="G186" s="197"/>
      <c r="I186" s="197"/>
      <c r="J186" s="197"/>
      <c r="K186" s="197"/>
      <c r="L186" s="197"/>
      <c r="M186" s="197"/>
      <c r="N186" s="197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</row>
    <row r="187" spans="1:257" ht="12" customHeight="1" x14ac:dyDescent="0.3">
      <c r="A187" s="197"/>
      <c r="B187" s="197"/>
      <c r="C187" s="198"/>
      <c r="D187" s="197"/>
      <c r="E187" s="197"/>
      <c r="F187" s="197"/>
      <c r="G187" s="197"/>
      <c r="I187" s="197"/>
      <c r="J187" s="197"/>
      <c r="K187" s="197"/>
      <c r="L187" s="197"/>
      <c r="M187" s="197"/>
      <c r="N187" s="197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</row>
    <row r="188" spans="1:257" ht="12" customHeight="1" x14ac:dyDescent="0.3">
      <c r="A188" s="197"/>
      <c r="B188" s="197"/>
      <c r="C188" s="198"/>
      <c r="D188" s="197"/>
      <c r="E188" s="197"/>
      <c r="F188" s="197"/>
      <c r="G188" s="197"/>
      <c r="I188" s="197"/>
      <c r="J188" s="197"/>
      <c r="K188" s="197"/>
      <c r="L188" s="197"/>
      <c r="M188" s="197"/>
      <c r="N188" s="197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</row>
    <row r="189" spans="1:257" ht="12" customHeight="1" x14ac:dyDescent="0.3">
      <c r="A189" s="197"/>
      <c r="B189" s="197"/>
      <c r="C189" s="198"/>
      <c r="D189" s="197"/>
      <c r="E189" s="197"/>
      <c r="F189" s="197"/>
      <c r="G189" s="197"/>
      <c r="I189" s="197"/>
      <c r="J189" s="197"/>
      <c r="K189" s="197"/>
      <c r="L189" s="197"/>
      <c r="M189" s="197"/>
      <c r="N189" s="197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</row>
    <row r="190" spans="1:257" ht="12" customHeight="1" x14ac:dyDescent="0.3">
      <c r="A190" s="197"/>
      <c r="B190" s="197"/>
      <c r="C190" s="198"/>
      <c r="D190" s="197"/>
      <c r="E190" s="197"/>
      <c r="F190" s="197"/>
      <c r="G190" s="197"/>
      <c r="I190" s="197"/>
      <c r="J190" s="197"/>
      <c r="K190" s="197"/>
      <c r="L190" s="197"/>
      <c r="M190" s="197"/>
      <c r="N190" s="197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</row>
    <row r="191" spans="1:257" ht="12" customHeight="1" x14ac:dyDescent="0.3">
      <c r="A191" s="197"/>
      <c r="B191" s="197"/>
      <c r="C191" s="198"/>
      <c r="D191" s="197"/>
      <c r="E191" s="197"/>
      <c r="F191" s="197"/>
      <c r="G191" s="197"/>
      <c r="I191" s="197"/>
      <c r="J191" s="197"/>
      <c r="K191" s="197"/>
      <c r="L191" s="197"/>
      <c r="M191" s="197"/>
      <c r="N191" s="197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</row>
    <row r="192" spans="1:257" ht="12" customHeight="1" x14ac:dyDescent="0.3">
      <c r="A192" s="197"/>
      <c r="B192" s="197"/>
      <c r="C192" s="198"/>
      <c r="D192" s="197"/>
      <c r="E192" s="197"/>
      <c r="F192" s="197"/>
      <c r="G192" s="197"/>
      <c r="I192" s="197"/>
      <c r="J192" s="197"/>
      <c r="K192" s="197"/>
      <c r="L192" s="197"/>
      <c r="M192" s="197"/>
      <c r="N192" s="197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  <c r="IW192" s="53"/>
    </row>
    <row r="193" spans="1:257" ht="12" customHeight="1" x14ac:dyDescent="0.3">
      <c r="A193" s="197"/>
      <c r="B193" s="197"/>
      <c r="C193" s="198"/>
      <c r="D193" s="197"/>
      <c r="E193" s="197"/>
      <c r="F193" s="197"/>
      <c r="G193" s="197"/>
      <c r="I193" s="197"/>
      <c r="J193" s="197"/>
      <c r="K193" s="197"/>
      <c r="L193" s="197"/>
      <c r="M193" s="197"/>
      <c r="N193" s="197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</row>
    <row r="194" spans="1:257" ht="12" customHeight="1" x14ac:dyDescent="0.3">
      <c r="A194" s="197"/>
      <c r="B194" s="197"/>
      <c r="C194" s="198"/>
      <c r="D194" s="197"/>
      <c r="E194" s="197"/>
      <c r="F194" s="197"/>
      <c r="G194" s="197"/>
      <c r="I194" s="197"/>
      <c r="J194" s="197"/>
      <c r="K194" s="197"/>
      <c r="L194" s="197"/>
      <c r="M194" s="197"/>
      <c r="N194" s="197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  <c r="IW194" s="53"/>
    </row>
    <row r="195" spans="1:257" ht="12" customHeight="1" x14ac:dyDescent="0.3">
      <c r="A195" s="197"/>
      <c r="B195" s="197"/>
      <c r="C195" s="198"/>
      <c r="D195" s="197"/>
      <c r="E195" s="197"/>
      <c r="F195" s="197"/>
      <c r="G195" s="197"/>
      <c r="I195" s="197"/>
      <c r="J195" s="197"/>
      <c r="K195" s="197"/>
      <c r="L195" s="197"/>
      <c r="M195" s="197"/>
      <c r="N195" s="197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  <c r="IW195" s="53"/>
    </row>
    <row r="196" spans="1:257" ht="12" customHeight="1" x14ac:dyDescent="0.3">
      <c r="A196" s="197"/>
      <c r="B196" s="197"/>
      <c r="C196" s="198"/>
      <c r="D196" s="197"/>
      <c r="E196" s="197"/>
      <c r="F196" s="197"/>
      <c r="G196" s="197"/>
      <c r="I196" s="197"/>
      <c r="J196" s="197"/>
      <c r="K196" s="197"/>
      <c r="L196" s="197"/>
      <c r="M196" s="197"/>
      <c r="N196" s="197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  <c r="IW196" s="53"/>
    </row>
    <row r="197" spans="1:257" ht="12" customHeight="1" x14ac:dyDescent="0.3">
      <c r="A197" s="197"/>
      <c r="B197" s="197"/>
      <c r="C197" s="198"/>
      <c r="D197" s="197"/>
      <c r="E197" s="197"/>
      <c r="F197" s="197"/>
      <c r="G197" s="197"/>
      <c r="I197" s="197"/>
      <c r="J197" s="197"/>
      <c r="K197" s="197"/>
      <c r="L197" s="197"/>
      <c r="M197" s="197"/>
      <c r="N197" s="197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</row>
    <row r="198" spans="1:257" ht="12" customHeight="1" x14ac:dyDescent="0.3">
      <c r="A198" s="197"/>
      <c r="B198" s="197"/>
      <c r="C198" s="198"/>
      <c r="D198" s="197"/>
      <c r="E198" s="197"/>
      <c r="F198" s="197"/>
      <c r="G198" s="197"/>
      <c r="I198" s="197"/>
      <c r="J198" s="197"/>
      <c r="K198" s="197"/>
      <c r="L198" s="197"/>
      <c r="M198" s="197"/>
      <c r="N198" s="197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</row>
    <row r="199" spans="1:257" ht="12" customHeight="1" x14ac:dyDescent="0.3">
      <c r="A199" s="197"/>
      <c r="B199" s="197"/>
      <c r="C199" s="198"/>
      <c r="D199" s="197"/>
      <c r="E199" s="197"/>
      <c r="F199" s="197"/>
      <c r="G199" s="197"/>
      <c r="I199" s="197"/>
      <c r="J199" s="197"/>
      <c r="K199" s="197"/>
      <c r="L199" s="197"/>
      <c r="M199" s="197"/>
      <c r="N199" s="197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</row>
    <row r="200" spans="1:257" ht="12" customHeight="1" x14ac:dyDescent="0.3">
      <c r="A200" s="197"/>
      <c r="B200" s="197"/>
      <c r="C200" s="198"/>
      <c r="D200" s="197"/>
      <c r="E200" s="197"/>
      <c r="F200" s="197"/>
      <c r="G200" s="197"/>
      <c r="I200" s="197"/>
      <c r="J200" s="197"/>
      <c r="K200" s="197"/>
      <c r="L200" s="197"/>
      <c r="M200" s="197"/>
      <c r="N200" s="197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  <c r="IW200" s="53"/>
    </row>
    <row r="201" spans="1:257" ht="12" customHeight="1" x14ac:dyDescent="0.3">
      <c r="A201" s="197"/>
      <c r="B201" s="197"/>
      <c r="C201" s="198"/>
      <c r="D201" s="197"/>
      <c r="E201" s="197"/>
      <c r="F201" s="197"/>
      <c r="G201" s="197"/>
      <c r="I201" s="197"/>
      <c r="J201" s="197"/>
      <c r="K201" s="197"/>
      <c r="L201" s="197"/>
      <c r="M201" s="197"/>
      <c r="N201" s="197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  <c r="IW201" s="53"/>
    </row>
    <row r="202" spans="1:257" ht="12" customHeight="1" x14ac:dyDescent="0.3">
      <c r="A202" s="197"/>
      <c r="B202" s="197"/>
      <c r="C202" s="198"/>
      <c r="D202" s="197"/>
      <c r="E202" s="197"/>
      <c r="F202" s="197"/>
      <c r="G202" s="197"/>
      <c r="I202" s="197"/>
      <c r="J202" s="197"/>
      <c r="K202" s="197"/>
      <c r="L202" s="197"/>
      <c r="M202" s="197"/>
      <c r="N202" s="197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  <c r="IU202" s="53"/>
      <c r="IV202" s="53"/>
      <c r="IW202" s="53"/>
    </row>
    <row r="203" spans="1:257" ht="12" customHeight="1" x14ac:dyDescent="0.3">
      <c r="A203" s="197"/>
      <c r="B203" s="197"/>
      <c r="C203" s="198"/>
      <c r="D203" s="197"/>
      <c r="E203" s="197"/>
      <c r="F203" s="197"/>
      <c r="G203" s="197"/>
      <c r="I203" s="197"/>
      <c r="J203" s="197"/>
      <c r="K203" s="197"/>
      <c r="L203" s="197"/>
      <c r="M203" s="197"/>
      <c r="N203" s="197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  <c r="IW203" s="53"/>
    </row>
    <row r="204" spans="1:257" ht="12" customHeight="1" x14ac:dyDescent="0.3">
      <c r="A204" s="197"/>
      <c r="B204" s="197"/>
      <c r="C204" s="198"/>
      <c r="D204" s="197"/>
      <c r="E204" s="197"/>
      <c r="F204" s="197"/>
      <c r="G204" s="197"/>
      <c r="I204" s="197"/>
      <c r="J204" s="197"/>
      <c r="K204" s="197"/>
      <c r="L204" s="197"/>
      <c r="M204" s="197"/>
      <c r="N204" s="197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  <c r="IW204" s="53"/>
    </row>
    <row r="205" spans="1:257" ht="12" customHeight="1" x14ac:dyDescent="0.3">
      <c r="A205" s="197"/>
      <c r="B205" s="197"/>
      <c r="C205" s="198"/>
      <c r="D205" s="197"/>
      <c r="E205" s="197"/>
      <c r="F205" s="197"/>
      <c r="G205" s="197"/>
      <c r="I205" s="197"/>
      <c r="J205" s="197"/>
      <c r="K205" s="197"/>
      <c r="L205" s="197"/>
      <c r="M205" s="197"/>
      <c r="N205" s="197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</row>
    <row r="206" spans="1:257" ht="12" customHeight="1" x14ac:dyDescent="0.3">
      <c r="A206" s="197"/>
      <c r="B206" s="197"/>
      <c r="C206" s="198"/>
      <c r="D206" s="197"/>
      <c r="E206" s="197"/>
      <c r="F206" s="197"/>
      <c r="G206" s="197"/>
      <c r="I206" s="197"/>
      <c r="J206" s="197"/>
      <c r="K206" s="197"/>
      <c r="L206" s="197"/>
      <c r="M206" s="197"/>
      <c r="N206" s="197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  <c r="IW206" s="53"/>
    </row>
    <row r="207" spans="1:257" ht="12" customHeight="1" x14ac:dyDescent="0.3">
      <c r="A207" s="197"/>
      <c r="B207" s="197"/>
      <c r="C207" s="198"/>
      <c r="D207" s="197"/>
      <c r="E207" s="197"/>
      <c r="F207" s="197"/>
      <c r="G207" s="197"/>
      <c r="I207" s="197"/>
      <c r="J207" s="197"/>
      <c r="K207" s="197"/>
      <c r="L207" s="197"/>
      <c r="M207" s="197"/>
      <c r="N207" s="197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  <c r="IW207" s="53"/>
    </row>
    <row r="208" spans="1:257" ht="12" customHeight="1" x14ac:dyDescent="0.3">
      <c r="A208" s="197"/>
      <c r="B208" s="197"/>
      <c r="C208" s="198"/>
      <c r="D208" s="197"/>
      <c r="E208" s="197"/>
      <c r="F208" s="197"/>
      <c r="G208" s="197"/>
      <c r="I208" s="197"/>
      <c r="J208" s="197"/>
      <c r="K208" s="197"/>
      <c r="L208" s="197"/>
      <c r="M208" s="197"/>
      <c r="N208" s="197"/>
      <c r="O208" s="55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  <c r="IW208" s="53"/>
    </row>
    <row r="209" spans="1:257" ht="12" customHeight="1" x14ac:dyDescent="0.3">
      <c r="A209" s="197"/>
      <c r="B209" s="197"/>
      <c r="C209" s="198"/>
      <c r="D209" s="197"/>
      <c r="E209" s="197"/>
      <c r="F209" s="197"/>
      <c r="G209" s="197"/>
      <c r="I209" s="197"/>
      <c r="J209" s="197"/>
      <c r="K209" s="197"/>
      <c r="L209" s="197"/>
      <c r="M209" s="197"/>
      <c r="N209" s="197"/>
      <c r="O209" s="54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  <c r="IW209" s="53"/>
    </row>
    <row r="210" spans="1:257" ht="12" customHeight="1" x14ac:dyDescent="0.3">
      <c r="A210" s="197"/>
      <c r="B210" s="197"/>
      <c r="C210" s="198"/>
      <c r="D210" s="197"/>
      <c r="E210" s="199"/>
      <c r="F210" s="197"/>
      <c r="G210" s="197"/>
      <c r="I210" s="197"/>
      <c r="J210" s="197"/>
      <c r="K210" s="197"/>
      <c r="L210" s="197"/>
      <c r="M210" s="197"/>
      <c r="N210" s="197"/>
      <c r="O210" s="53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  <c r="IW210" s="53"/>
    </row>
    <row r="211" spans="1:257" ht="12" customHeight="1" x14ac:dyDescent="0.3">
      <c r="A211" s="197"/>
      <c r="B211" s="197"/>
      <c r="C211" s="198"/>
      <c r="D211" s="197"/>
      <c r="E211" s="197"/>
      <c r="F211" s="197"/>
      <c r="G211" s="197"/>
      <c r="I211" s="197"/>
      <c r="J211" s="197"/>
      <c r="K211" s="197"/>
      <c r="L211" s="197"/>
      <c r="M211" s="197"/>
      <c r="N211" s="197"/>
      <c r="O211" s="53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  <c r="IW211" s="53"/>
    </row>
    <row r="212" spans="1:257" ht="12" customHeight="1" x14ac:dyDescent="0.3">
      <c r="A212" s="197"/>
      <c r="B212" s="197"/>
      <c r="C212" s="198"/>
      <c r="D212" s="197"/>
      <c r="E212" s="197"/>
      <c r="F212" s="197"/>
      <c r="G212" s="197"/>
      <c r="I212" s="197"/>
      <c r="J212" s="197"/>
      <c r="K212" s="197"/>
      <c r="L212" s="197"/>
      <c r="M212" s="197"/>
      <c r="N212" s="197"/>
      <c r="O212" s="53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  <c r="IW212" s="53"/>
    </row>
    <row r="213" spans="1:257" ht="12" customHeight="1" x14ac:dyDescent="0.3">
      <c r="A213" s="197"/>
      <c r="B213" s="197"/>
      <c r="C213" s="198"/>
      <c r="D213" s="197"/>
      <c r="E213" s="197"/>
      <c r="F213" s="197"/>
      <c r="G213" s="197"/>
      <c r="I213" s="197"/>
      <c r="J213" s="197"/>
      <c r="K213" s="197"/>
      <c r="L213" s="197"/>
      <c r="M213" s="197"/>
      <c r="N213" s="197"/>
      <c r="O213" s="53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  <c r="IW213" s="53"/>
    </row>
    <row r="214" spans="1:257" ht="12" customHeight="1" x14ac:dyDescent="0.3">
      <c r="A214" s="197"/>
      <c r="B214" s="197"/>
      <c r="C214" s="198"/>
      <c r="D214" s="197"/>
      <c r="E214" s="197"/>
      <c r="F214" s="197"/>
      <c r="G214" s="197"/>
      <c r="I214" s="197"/>
      <c r="J214" s="197"/>
      <c r="K214" s="197"/>
      <c r="L214" s="197"/>
      <c r="M214" s="197"/>
      <c r="N214" s="197"/>
      <c r="O214" s="53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</row>
    <row r="215" spans="1:257" ht="12" customHeight="1" x14ac:dyDescent="0.3">
      <c r="A215" s="197"/>
      <c r="B215" s="197"/>
      <c r="C215" s="198"/>
      <c r="D215" s="197"/>
      <c r="E215" s="197"/>
      <c r="F215" s="197"/>
      <c r="G215" s="197"/>
      <c r="I215" s="197"/>
      <c r="J215" s="197"/>
      <c r="K215" s="197"/>
      <c r="L215" s="197"/>
      <c r="M215" s="197"/>
      <c r="N215" s="197"/>
      <c r="O215" s="53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</row>
    <row r="216" spans="1:257" ht="12" customHeight="1" x14ac:dyDescent="0.3">
      <c r="A216" s="197"/>
      <c r="B216" s="197"/>
      <c r="C216" s="198"/>
      <c r="D216" s="197"/>
      <c r="E216" s="197"/>
      <c r="F216" s="197"/>
      <c r="G216" s="197"/>
      <c r="I216" s="197"/>
      <c r="J216" s="197"/>
      <c r="K216" s="197"/>
      <c r="L216" s="197"/>
      <c r="M216" s="197"/>
      <c r="N216" s="197"/>
      <c r="O216" s="53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</row>
    <row r="217" spans="1:257" ht="12" customHeight="1" x14ac:dyDescent="0.3">
      <c r="A217" s="197"/>
      <c r="B217" s="197"/>
      <c r="C217" s="198"/>
      <c r="D217" s="197"/>
      <c r="E217" s="197"/>
      <c r="F217" s="197"/>
      <c r="G217" s="197"/>
      <c r="I217" s="197"/>
      <c r="J217" s="197"/>
      <c r="K217" s="197"/>
      <c r="L217" s="197"/>
      <c r="M217" s="197"/>
      <c r="N217" s="197"/>
      <c r="O217" s="53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</row>
    <row r="218" spans="1:257" ht="12" customHeight="1" x14ac:dyDescent="0.3">
      <c r="A218" s="197"/>
      <c r="B218" s="197"/>
      <c r="C218" s="198"/>
      <c r="D218" s="197"/>
      <c r="E218" s="199"/>
      <c r="F218" s="197"/>
      <c r="G218" s="197"/>
      <c r="I218" s="197"/>
      <c r="J218" s="197"/>
      <c r="K218" s="197"/>
      <c r="L218" s="197"/>
      <c r="M218" s="197"/>
      <c r="N218" s="197"/>
      <c r="O218" s="53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</row>
    <row r="219" spans="1:257" ht="12" customHeight="1" x14ac:dyDescent="0.3">
      <c r="A219" s="197"/>
      <c r="B219" s="197"/>
      <c r="C219" s="198"/>
      <c r="D219" s="197"/>
      <c r="E219" s="197"/>
      <c r="F219" s="197"/>
      <c r="G219" s="197"/>
      <c r="I219" s="197"/>
      <c r="J219" s="197"/>
      <c r="K219" s="197"/>
      <c r="L219" s="197"/>
      <c r="M219" s="197"/>
      <c r="N219" s="197"/>
      <c r="O219" s="53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</row>
    <row r="220" spans="1:257" ht="12" customHeight="1" x14ac:dyDescent="0.3">
      <c r="A220" s="197"/>
      <c r="B220" s="197"/>
      <c r="C220" s="198"/>
      <c r="D220" s="197"/>
      <c r="E220" s="197"/>
      <c r="F220" s="197"/>
      <c r="G220" s="197"/>
      <c r="I220" s="197"/>
      <c r="J220" s="197"/>
      <c r="K220" s="197"/>
      <c r="L220" s="197"/>
      <c r="M220" s="197"/>
      <c r="N220" s="197"/>
      <c r="O220" s="53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</row>
    <row r="221" spans="1:257" ht="12" customHeight="1" x14ac:dyDescent="0.3">
      <c r="A221" s="197"/>
      <c r="B221" s="197"/>
      <c r="C221" s="198"/>
      <c r="D221" s="197"/>
      <c r="E221" s="197"/>
      <c r="F221" s="197"/>
      <c r="G221" s="197"/>
      <c r="I221" s="197"/>
      <c r="J221" s="197"/>
      <c r="K221" s="197"/>
      <c r="L221" s="197"/>
      <c r="M221" s="197"/>
      <c r="N221" s="197"/>
      <c r="O221" s="53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</row>
    <row r="222" spans="1:257" ht="12" customHeight="1" x14ac:dyDescent="0.3">
      <c r="A222" s="197"/>
      <c r="B222" s="197"/>
      <c r="C222" s="198"/>
      <c r="D222" s="197"/>
      <c r="E222" s="197"/>
      <c r="F222" s="197"/>
      <c r="G222" s="197"/>
      <c r="I222" s="197"/>
      <c r="J222" s="197"/>
      <c r="K222" s="197"/>
      <c r="L222" s="197"/>
      <c r="M222" s="197"/>
      <c r="N222" s="197"/>
      <c r="O222" s="53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</row>
    <row r="223" spans="1:257" ht="12" customHeight="1" x14ac:dyDescent="0.3">
      <c r="A223" s="197"/>
      <c r="B223" s="197"/>
      <c r="C223" s="198"/>
      <c r="D223" s="197"/>
      <c r="E223" s="197"/>
      <c r="F223" s="197"/>
      <c r="G223" s="197"/>
      <c r="I223" s="197"/>
      <c r="J223" s="197"/>
      <c r="K223" s="197"/>
      <c r="L223" s="197"/>
      <c r="M223" s="197"/>
      <c r="N223" s="197"/>
      <c r="O223" s="53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</row>
    <row r="224" spans="1:257" ht="12" customHeight="1" x14ac:dyDescent="0.3">
      <c r="A224" s="197"/>
      <c r="B224" s="197"/>
      <c r="C224" s="198"/>
      <c r="D224" s="197"/>
      <c r="E224" s="197"/>
      <c r="F224" s="197"/>
      <c r="G224" s="197"/>
      <c r="I224" s="197"/>
      <c r="J224" s="197"/>
      <c r="K224" s="197"/>
      <c r="L224" s="197"/>
      <c r="M224" s="197"/>
      <c r="N224" s="197"/>
      <c r="O224" s="53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</row>
    <row r="225" spans="1:26" ht="12" customHeight="1" x14ac:dyDescent="0.3">
      <c r="A225" s="197"/>
      <c r="B225" s="197"/>
      <c r="C225" s="198"/>
      <c r="D225" s="197"/>
      <c r="E225" s="197"/>
      <c r="F225" s="197"/>
      <c r="G225" s="197"/>
      <c r="I225" s="197"/>
      <c r="J225" s="197"/>
      <c r="K225" s="197"/>
      <c r="L225" s="197"/>
      <c r="M225" s="197"/>
      <c r="N225" s="197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2" customHeight="1" x14ac:dyDescent="0.3">
      <c r="A226" s="197"/>
      <c r="B226" s="197"/>
      <c r="C226" s="198"/>
      <c r="D226" s="197"/>
      <c r="E226" s="197"/>
      <c r="F226" s="197"/>
      <c r="G226" s="197"/>
      <c r="I226" s="197"/>
      <c r="J226" s="197"/>
      <c r="K226" s="197"/>
      <c r="L226" s="197"/>
      <c r="M226" s="197"/>
      <c r="N226" s="197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2" customHeight="1" x14ac:dyDescent="0.3">
      <c r="A227" s="197"/>
      <c r="B227" s="197"/>
      <c r="C227" s="198"/>
      <c r="D227" s="197"/>
      <c r="E227" s="197"/>
      <c r="F227" s="197"/>
      <c r="G227" s="197"/>
      <c r="I227" s="197"/>
      <c r="J227" s="197"/>
      <c r="K227" s="197"/>
      <c r="L227" s="197"/>
      <c r="M227" s="197"/>
      <c r="N227" s="197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2" customHeight="1" x14ac:dyDescent="0.3">
      <c r="A228" s="197"/>
      <c r="B228" s="197"/>
      <c r="C228" s="198"/>
      <c r="D228" s="197"/>
      <c r="E228" s="197"/>
      <c r="F228" s="197"/>
      <c r="G228" s="197"/>
      <c r="I228" s="197"/>
      <c r="J228" s="197"/>
      <c r="K228" s="197"/>
      <c r="L228" s="197"/>
      <c r="M228" s="197"/>
      <c r="N228" s="197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2" customHeight="1" x14ac:dyDescent="0.3">
      <c r="A229" s="197"/>
      <c r="B229" s="197"/>
      <c r="C229" s="198"/>
      <c r="D229" s="197"/>
      <c r="E229" s="197"/>
      <c r="F229" s="197"/>
      <c r="G229" s="197"/>
      <c r="I229" s="197"/>
      <c r="J229" s="197"/>
      <c r="K229" s="197"/>
      <c r="L229" s="197"/>
      <c r="M229" s="197"/>
      <c r="N229" s="197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2" customHeight="1" x14ac:dyDescent="0.3">
      <c r="A230" s="197"/>
      <c r="B230" s="197"/>
      <c r="C230" s="198"/>
      <c r="D230" s="197"/>
      <c r="E230" s="197"/>
      <c r="F230" s="197"/>
      <c r="G230" s="197"/>
      <c r="I230" s="197"/>
      <c r="J230" s="197"/>
      <c r="K230" s="197"/>
      <c r="L230" s="197"/>
      <c r="M230" s="197"/>
      <c r="N230" s="197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2" customHeight="1" x14ac:dyDescent="0.3">
      <c r="A231" s="197"/>
      <c r="B231" s="197"/>
      <c r="C231" s="198"/>
      <c r="D231" s="197"/>
      <c r="E231" s="199"/>
      <c r="F231" s="197"/>
      <c r="G231" s="197"/>
      <c r="I231" s="197"/>
      <c r="J231" s="197"/>
      <c r="K231" s="197"/>
      <c r="L231" s="197"/>
      <c r="M231" s="197"/>
      <c r="N231" s="197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2" customHeight="1" x14ac:dyDescent="0.3">
      <c r="A232" s="197"/>
      <c r="B232" s="197"/>
      <c r="C232" s="198"/>
      <c r="D232" s="197"/>
      <c r="E232" s="197"/>
      <c r="F232" s="197"/>
      <c r="G232" s="197"/>
      <c r="I232" s="197"/>
      <c r="J232" s="197"/>
      <c r="K232" s="197"/>
      <c r="L232" s="197"/>
      <c r="M232" s="197"/>
      <c r="N232" s="197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2" customHeight="1" x14ac:dyDescent="0.3">
      <c r="A233" s="197"/>
      <c r="B233" s="197"/>
      <c r="C233" s="198"/>
      <c r="D233" s="197"/>
      <c r="E233" s="197"/>
      <c r="F233" s="197"/>
      <c r="G233" s="197"/>
      <c r="I233" s="197"/>
      <c r="J233" s="197"/>
      <c r="K233" s="197"/>
      <c r="L233" s="197"/>
      <c r="M233" s="197"/>
      <c r="N233" s="197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2" customHeight="1" x14ac:dyDescent="0.3">
      <c r="A234" s="197"/>
      <c r="B234" s="197"/>
      <c r="C234" s="198"/>
      <c r="D234" s="197"/>
      <c r="E234" s="197"/>
      <c r="F234" s="197"/>
      <c r="G234" s="197"/>
      <c r="I234" s="197"/>
      <c r="J234" s="197"/>
      <c r="K234" s="197"/>
      <c r="L234" s="197"/>
      <c r="M234" s="197"/>
      <c r="N234" s="197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2" customHeight="1" x14ac:dyDescent="0.3">
      <c r="A235" s="197"/>
      <c r="B235" s="197"/>
      <c r="C235" s="198"/>
      <c r="D235" s="197"/>
      <c r="E235" s="197"/>
      <c r="F235" s="197"/>
      <c r="G235" s="197"/>
      <c r="I235" s="197"/>
      <c r="J235" s="197"/>
      <c r="K235" s="197"/>
      <c r="L235" s="197"/>
      <c r="M235" s="197"/>
      <c r="N235" s="197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2" customHeight="1" x14ac:dyDescent="0.3">
      <c r="A236" s="197"/>
      <c r="B236" s="197"/>
      <c r="C236" s="198"/>
      <c r="D236" s="197"/>
      <c r="E236" s="197"/>
      <c r="F236" s="197"/>
      <c r="G236" s="197"/>
      <c r="I236" s="197"/>
      <c r="J236" s="197"/>
      <c r="K236" s="197"/>
      <c r="L236" s="197"/>
      <c r="M236" s="197"/>
      <c r="N236" s="197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2" customHeight="1" x14ac:dyDescent="0.3">
      <c r="A237" s="197"/>
      <c r="B237" s="197"/>
      <c r="C237" s="198"/>
      <c r="D237" s="197"/>
      <c r="E237" s="197"/>
      <c r="F237" s="197"/>
      <c r="G237" s="197"/>
      <c r="I237" s="197"/>
      <c r="J237" s="197"/>
      <c r="K237" s="197"/>
      <c r="L237" s="197"/>
      <c r="M237" s="197"/>
      <c r="N237" s="197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2" customHeight="1" x14ac:dyDescent="0.3">
      <c r="A238" s="197"/>
      <c r="B238" s="197"/>
      <c r="C238" s="198"/>
      <c r="D238" s="197"/>
      <c r="E238" s="197"/>
      <c r="F238" s="197"/>
      <c r="G238" s="197"/>
      <c r="I238" s="197"/>
      <c r="J238" s="197"/>
      <c r="K238" s="197"/>
      <c r="L238" s="197"/>
      <c r="M238" s="197"/>
      <c r="N238" s="197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2" customHeight="1" x14ac:dyDescent="0.3">
      <c r="A239" s="197"/>
      <c r="B239" s="197"/>
      <c r="C239" s="198"/>
      <c r="D239" s="197"/>
      <c r="E239" s="197"/>
      <c r="F239" s="197"/>
      <c r="G239" s="197"/>
      <c r="I239" s="197"/>
      <c r="J239" s="197"/>
      <c r="K239" s="197"/>
      <c r="L239" s="197"/>
      <c r="M239" s="197"/>
      <c r="N239" s="197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2" customHeight="1" x14ac:dyDescent="0.3">
      <c r="A240" s="197"/>
      <c r="B240" s="197"/>
      <c r="C240" s="198"/>
      <c r="D240" s="197"/>
      <c r="E240" s="197"/>
      <c r="F240" s="197"/>
      <c r="G240" s="197"/>
      <c r="I240" s="197"/>
      <c r="J240" s="197"/>
      <c r="K240" s="197"/>
      <c r="L240" s="197"/>
      <c r="M240" s="197"/>
      <c r="N240" s="197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2" customHeight="1" x14ac:dyDescent="0.3">
      <c r="A241" s="197"/>
      <c r="B241" s="197"/>
      <c r="C241" s="198"/>
      <c r="D241" s="197"/>
      <c r="E241" s="197"/>
      <c r="F241" s="197"/>
      <c r="G241" s="197"/>
      <c r="I241" s="197"/>
      <c r="J241" s="197"/>
      <c r="K241" s="197"/>
      <c r="L241" s="197"/>
      <c r="M241" s="197"/>
      <c r="N241" s="197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2" customHeight="1" x14ac:dyDescent="0.3">
      <c r="A242" s="197"/>
      <c r="B242" s="197"/>
      <c r="C242" s="198"/>
      <c r="D242" s="197"/>
      <c r="E242" s="197"/>
      <c r="F242" s="197"/>
      <c r="G242" s="197"/>
      <c r="I242" s="197"/>
      <c r="J242" s="197"/>
      <c r="K242" s="197"/>
      <c r="L242" s="197"/>
      <c r="M242" s="197"/>
      <c r="N242" s="197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2" customHeight="1" x14ac:dyDescent="0.3">
      <c r="A243" s="197"/>
      <c r="B243" s="197"/>
      <c r="C243" s="198"/>
      <c r="D243" s="197"/>
      <c r="E243" s="197"/>
      <c r="F243" s="197"/>
      <c r="G243" s="197"/>
      <c r="I243" s="197"/>
      <c r="J243" s="197"/>
      <c r="K243" s="197"/>
      <c r="L243" s="197"/>
      <c r="M243" s="197"/>
      <c r="N243" s="197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2" customHeight="1" x14ac:dyDescent="0.3">
      <c r="A244" s="197"/>
      <c r="B244" s="197"/>
      <c r="C244" s="198"/>
      <c r="D244" s="197"/>
      <c r="E244" s="197"/>
      <c r="F244" s="197"/>
      <c r="G244" s="197"/>
      <c r="I244" s="197"/>
      <c r="J244" s="197"/>
      <c r="K244" s="197"/>
      <c r="L244" s="197"/>
      <c r="M244" s="197"/>
      <c r="N244" s="197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2" customHeight="1" x14ac:dyDescent="0.3">
      <c r="A245" s="197"/>
      <c r="B245" s="197"/>
      <c r="C245" s="198"/>
      <c r="D245" s="197"/>
      <c r="E245" s="197"/>
      <c r="F245" s="197"/>
      <c r="G245" s="197"/>
      <c r="I245" s="197"/>
      <c r="J245" s="197"/>
      <c r="K245" s="197"/>
      <c r="L245" s="197"/>
      <c r="M245" s="197"/>
      <c r="N245" s="197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2" customHeight="1" x14ac:dyDescent="0.3">
      <c r="A246" s="197"/>
      <c r="B246" s="197"/>
      <c r="C246" s="198"/>
      <c r="D246" s="197"/>
      <c r="E246" s="197"/>
      <c r="F246" s="197"/>
      <c r="G246" s="197"/>
      <c r="I246" s="197"/>
      <c r="J246" s="197"/>
      <c r="K246" s="197"/>
      <c r="L246" s="197"/>
      <c r="M246" s="197"/>
      <c r="N246" s="197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2" customHeight="1" x14ac:dyDescent="0.3">
      <c r="A247" s="197"/>
      <c r="B247" s="197"/>
      <c r="C247" s="198"/>
      <c r="D247" s="197"/>
      <c r="E247" s="197"/>
      <c r="F247" s="197"/>
      <c r="G247" s="197"/>
      <c r="I247" s="197"/>
      <c r="J247" s="197"/>
      <c r="K247" s="197"/>
      <c r="L247" s="197"/>
      <c r="M247" s="197"/>
      <c r="N247" s="197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2" customHeight="1" x14ac:dyDescent="0.3">
      <c r="A248" s="197"/>
      <c r="B248" s="197"/>
      <c r="C248" s="198"/>
      <c r="D248" s="197"/>
      <c r="E248" s="197"/>
      <c r="F248" s="197"/>
      <c r="G248" s="197"/>
      <c r="I248" s="197"/>
      <c r="J248" s="197"/>
      <c r="K248" s="197"/>
      <c r="L248" s="197"/>
      <c r="M248" s="197"/>
      <c r="N248" s="197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2" customHeight="1" x14ac:dyDescent="0.3">
      <c r="A249" s="197"/>
      <c r="B249" s="197"/>
      <c r="C249" s="198"/>
      <c r="D249" s="197"/>
      <c r="E249" s="197"/>
      <c r="F249" s="197"/>
      <c r="G249" s="197"/>
      <c r="I249" s="197"/>
      <c r="J249" s="197"/>
      <c r="K249" s="197"/>
      <c r="L249" s="197"/>
      <c r="M249" s="197"/>
      <c r="N249" s="19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2" customHeight="1" x14ac:dyDescent="0.3">
      <c r="A250" s="197"/>
      <c r="B250" s="197"/>
      <c r="C250" s="198"/>
      <c r="D250" s="197"/>
      <c r="E250" s="197"/>
      <c r="F250" s="197"/>
      <c r="G250" s="197"/>
      <c r="I250" s="197"/>
      <c r="J250" s="197"/>
      <c r="K250" s="197"/>
      <c r="L250" s="197"/>
      <c r="M250" s="197"/>
      <c r="N250" s="19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2" customHeight="1" x14ac:dyDescent="0.3">
      <c r="A251" s="197"/>
      <c r="B251" s="197"/>
      <c r="C251" s="198"/>
      <c r="D251" s="197"/>
      <c r="E251" s="197"/>
      <c r="F251" s="197"/>
      <c r="G251" s="197"/>
      <c r="I251" s="197"/>
      <c r="J251" s="197"/>
      <c r="K251" s="197"/>
      <c r="L251" s="197"/>
      <c r="M251" s="197"/>
      <c r="N251" s="19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2" customHeight="1" x14ac:dyDescent="0.3">
      <c r="A252" s="197"/>
      <c r="B252" s="197"/>
      <c r="C252" s="198"/>
      <c r="D252" s="197"/>
      <c r="E252" s="197"/>
      <c r="F252" s="197"/>
      <c r="G252" s="197"/>
      <c r="I252" s="197"/>
      <c r="J252" s="197"/>
      <c r="K252" s="197"/>
      <c r="L252" s="197"/>
      <c r="M252" s="197"/>
      <c r="N252" s="197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2" customHeight="1" x14ac:dyDescent="0.3">
      <c r="A253" s="197"/>
      <c r="B253" s="197"/>
      <c r="C253" s="198"/>
      <c r="D253" s="197"/>
      <c r="E253" s="197"/>
      <c r="F253" s="197"/>
      <c r="G253" s="197"/>
      <c r="I253" s="197"/>
      <c r="J253" s="197"/>
      <c r="K253" s="197"/>
      <c r="L253" s="197"/>
      <c r="M253" s="197"/>
      <c r="N253" s="19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2" customHeight="1" x14ac:dyDescent="0.3">
      <c r="A254" s="197"/>
      <c r="B254" s="197"/>
      <c r="C254" s="198"/>
      <c r="D254" s="197"/>
      <c r="E254" s="197"/>
      <c r="F254" s="197"/>
      <c r="G254" s="197"/>
      <c r="I254" s="197"/>
      <c r="J254" s="197"/>
      <c r="K254" s="197"/>
      <c r="L254" s="197"/>
      <c r="M254" s="197"/>
      <c r="N254" s="197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2" customHeight="1" x14ac:dyDescent="0.3">
      <c r="A255" s="197"/>
      <c r="B255" s="197"/>
      <c r="C255" s="198"/>
      <c r="D255" s="197"/>
      <c r="E255" s="197"/>
      <c r="F255" s="197"/>
      <c r="G255" s="197"/>
      <c r="I255" s="197"/>
      <c r="J255" s="197"/>
      <c r="K255" s="197"/>
      <c r="L255" s="197"/>
      <c r="M255" s="197"/>
      <c r="N255" s="197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2" customHeight="1" x14ac:dyDescent="0.3">
      <c r="A256" s="197"/>
      <c r="B256" s="197"/>
      <c r="C256" s="198"/>
      <c r="D256" s="197"/>
      <c r="E256" s="197"/>
      <c r="F256" s="197"/>
      <c r="G256" s="197"/>
      <c r="I256" s="197"/>
      <c r="J256" s="197"/>
      <c r="K256" s="197"/>
      <c r="L256" s="197"/>
      <c r="M256" s="197"/>
      <c r="N256" s="197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2" customHeight="1" x14ac:dyDescent="0.3">
      <c r="A257" s="197"/>
      <c r="B257" s="197"/>
      <c r="C257" s="198"/>
      <c r="D257" s="197"/>
      <c r="E257" s="197"/>
      <c r="F257" s="197"/>
      <c r="G257" s="197"/>
      <c r="I257" s="197"/>
      <c r="J257" s="197"/>
      <c r="K257" s="197"/>
      <c r="L257" s="197"/>
      <c r="M257" s="197"/>
      <c r="N257" s="197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2" customHeight="1" x14ac:dyDescent="0.3">
      <c r="A258" s="197"/>
      <c r="B258" s="197"/>
      <c r="C258" s="198"/>
      <c r="D258" s="197"/>
      <c r="E258" s="197"/>
      <c r="F258" s="197"/>
      <c r="G258" s="197"/>
      <c r="I258" s="197"/>
      <c r="J258" s="197"/>
      <c r="K258" s="197"/>
      <c r="L258" s="197"/>
      <c r="M258" s="197"/>
      <c r="N258" s="197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2" customHeight="1" x14ac:dyDescent="0.3">
      <c r="A259" s="197"/>
      <c r="B259" s="197"/>
      <c r="C259" s="198"/>
      <c r="D259" s="197"/>
      <c r="E259" s="199"/>
      <c r="F259" s="197"/>
      <c r="G259" s="197"/>
      <c r="I259" s="197"/>
      <c r="J259" s="197"/>
      <c r="K259" s="197"/>
      <c r="L259" s="197"/>
      <c r="M259" s="197"/>
      <c r="N259" s="197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2" customHeight="1" x14ac:dyDescent="0.3">
      <c r="A260" s="197"/>
      <c r="B260" s="197"/>
      <c r="C260" s="198"/>
      <c r="D260" s="197"/>
      <c r="E260" s="197"/>
      <c r="F260" s="197"/>
      <c r="G260" s="197"/>
      <c r="I260" s="197"/>
      <c r="J260" s="197"/>
      <c r="K260" s="197"/>
      <c r="L260" s="197"/>
      <c r="M260" s="197"/>
      <c r="N260" s="197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2" customHeight="1" x14ac:dyDescent="0.3">
      <c r="A261" s="197"/>
      <c r="B261" s="197"/>
      <c r="C261" s="198"/>
      <c r="D261" s="197"/>
      <c r="E261" s="197"/>
      <c r="F261" s="197"/>
      <c r="G261" s="197"/>
      <c r="I261" s="197"/>
      <c r="J261" s="197"/>
      <c r="K261" s="197"/>
      <c r="L261" s="197"/>
      <c r="M261" s="197"/>
      <c r="N261" s="197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2" customHeight="1" x14ac:dyDescent="0.3">
      <c r="A262" s="197"/>
      <c r="B262" s="197"/>
      <c r="C262" s="198"/>
      <c r="D262" s="197"/>
      <c r="E262" s="197"/>
      <c r="F262" s="197"/>
      <c r="G262" s="197"/>
      <c r="I262" s="197"/>
      <c r="J262" s="197"/>
      <c r="K262" s="197"/>
      <c r="L262" s="197"/>
      <c r="M262" s="197"/>
      <c r="N262" s="197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2" customHeight="1" x14ac:dyDescent="0.3">
      <c r="A263" s="197"/>
      <c r="B263" s="197"/>
      <c r="C263" s="198"/>
      <c r="D263" s="197"/>
      <c r="E263" s="197"/>
      <c r="F263" s="197"/>
      <c r="G263" s="197"/>
      <c r="I263" s="197"/>
      <c r="J263" s="197"/>
      <c r="K263" s="197"/>
      <c r="L263" s="197"/>
      <c r="M263" s="197"/>
      <c r="N263" s="197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2" customHeight="1" x14ac:dyDescent="0.3">
      <c r="A264" s="197"/>
      <c r="B264" s="197"/>
      <c r="C264" s="198"/>
      <c r="D264" s="197"/>
      <c r="E264" s="197"/>
      <c r="F264" s="197"/>
      <c r="G264" s="197"/>
      <c r="I264" s="197"/>
      <c r="J264" s="197"/>
      <c r="K264" s="197"/>
      <c r="L264" s="197"/>
      <c r="M264" s="197"/>
      <c r="N264" s="197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2" customHeight="1" x14ac:dyDescent="0.3">
      <c r="A265" s="197"/>
      <c r="B265" s="197"/>
      <c r="C265" s="198"/>
      <c r="D265" s="197"/>
      <c r="E265" s="197"/>
      <c r="F265" s="197"/>
      <c r="G265" s="197"/>
      <c r="I265" s="197"/>
      <c r="J265" s="197"/>
      <c r="K265" s="197"/>
      <c r="L265" s="197"/>
      <c r="M265" s="197"/>
      <c r="N265" s="197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2" customHeight="1" x14ac:dyDescent="0.3">
      <c r="A266" s="197"/>
      <c r="B266" s="197"/>
      <c r="C266" s="198"/>
      <c r="D266" s="197"/>
      <c r="E266" s="197"/>
      <c r="F266" s="197"/>
      <c r="G266" s="197"/>
      <c r="I266" s="197"/>
      <c r="J266" s="197"/>
      <c r="K266" s="197"/>
      <c r="L266" s="197"/>
      <c r="M266" s="197"/>
      <c r="N266" s="197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2" customHeight="1" x14ac:dyDescent="0.3">
      <c r="A267" s="197"/>
      <c r="B267" s="197"/>
      <c r="C267" s="198"/>
      <c r="D267" s="197"/>
      <c r="E267" s="197"/>
      <c r="F267" s="197"/>
      <c r="G267" s="197"/>
      <c r="I267" s="197"/>
      <c r="J267" s="197"/>
      <c r="K267" s="197"/>
      <c r="L267" s="197"/>
      <c r="M267" s="197"/>
      <c r="N267" s="197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2" customHeight="1" x14ac:dyDescent="0.3">
      <c r="A268" s="197"/>
      <c r="B268" s="197"/>
      <c r="C268" s="198"/>
      <c r="D268" s="197"/>
      <c r="E268" s="197"/>
      <c r="F268" s="197"/>
      <c r="G268" s="197"/>
      <c r="I268" s="197"/>
      <c r="J268" s="197"/>
      <c r="K268" s="197"/>
      <c r="L268" s="197"/>
      <c r="M268" s="197"/>
      <c r="N268" s="197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2" customHeight="1" x14ac:dyDescent="0.3">
      <c r="A269" s="197"/>
      <c r="B269" s="197"/>
      <c r="C269" s="198"/>
      <c r="D269" s="197"/>
      <c r="E269" s="197"/>
      <c r="F269" s="197"/>
      <c r="G269" s="197"/>
      <c r="I269" s="197"/>
      <c r="J269" s="197"/>
      <c r="K269" s="197"/>
      <c r="L269" s="197"/>
      <c r="M269" s="197"/>
      <c r="N269" s="197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2" customHeight="1" x14ac:dyDescent="0.3">
      <c r="A270" s="197"/>
      <c r="B270" s="197"/>
      <c r="C270" s="198"/>
      <c r="D270" s="197"/>
      <c r="E270" s="199"/>
      <c r="F270" s="197"/>
      <c r="G270" s="197"/>
      <c r="I270" s="197"/>
      <c r="J270" s="197"/>
      <c r="K270" s="197"/>
      <c r="L270" s="197"/>
      <c r="M270" s="197"/>
      <c r="N270" s="197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2" customHeight="1" x14ac:dyDescent="0.3">
      <c r="A271" s="197"/>
      <c r="B271" s="197"/>
      <c r="C271" s="198"/>
      <c r="D271" s="197"/>
      <c r="E271" s="197"/>
      <c r="F271" s="197"/>
      <c r="G271" s="197"/>
      <c r="I271" s="197"/>
      <c r="J271" s="197"/>
      <c r="K271" s="197"/>
      <c r="L271" s="197"/>
      <c r="M271" s="197"/>
      <c r="N271" s="197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2" customHeight="1" x14ac:dyDescent="0.3">
      <c r="A272" s="197"/>
      <c r="B272" s="197"/>
      <c r="C272" s="198"/>
      <c r="D272" s="197"/>
      <c r="E272" s="197"/>
      <c r="F272" s="197"/>
      <c r="G272" s="197"/>
      <c r="I272" s="197"/>
      <c r="J272" s="197"/>
      <c r="K272" s="197"/>
      <c r="L272" s="197"/>
      <c r="M272" s="197"/>
      <c r="N272" s="197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2" customHeight="1" x14ac:dyDescent="0.3">
      <c r="A273" s="197"/>
      <c r="B273" s="197"/>
      <c r="C273" s="198"/>
      <c r="D273" s="197"/>
      <c r="E273" s="197"/>
      <c r="F273" s="197"/>
      <c r="G273" s="197"/>
      <c r="I273" s="197"/>
      <c r="J273" s="197"/>
      <c r="K273" s="197"/>
      <c r="L273" s="197"/>
      <c r="M273" s="197"/>
      <c r="N273" s="197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2" customHeight="1" x14ac:dyDescent="0.3">
      <c r="A274" s="197"/>
      <c r="B274" s="197"/>
      <c r="C274" s="198"/>
      <c r="D274" s="197"/>
      <c r="E274" s="197"/>
      <c r="F274" s="197"/>
      <c r="G274" s="197"/>
      <c r="I274" s="197"/>
      <c r="J274" s="197"/>
      <c r="K274" s="197"/>
      <c r="L274" s="197"/>
      <c r="M274" s="197"/>
      <c r="N274" s="197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2" customHeight="1" x14ac:dyDescent="0.3">
      <c r="A275" s="197"/>
      <c r="B275" s="197"/>
      <c r="C275" s="198"/>
      <c r="D275" s="197"/>
      <c r="E275" s="197"/>
      <c r="F275" s="197"/>
      <c r="G275" s="197"/>
      <c r="I275" s="197"/>
      <c r="J275" s="197"/>
      <c r="K275" s="197"/>
      <c r="L275" s="197"/>
      <c r="M275" s="197"/>
      <c r="N275" s="197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2" customHeight="1" x14ac:dyDescent="0.3">
      <c r="A276" s="197"/>
      <c r="B276" s="197"/>
      <c r="C276" s="198"/>
      <c r="D276" s="197"/>
      <c r="E276" s="197"/>
      <c r="F276" s="197"/>
      <c r="G276" s="197"/>
      <c r="I276" s="197"/>
      <c r="J276" s="197"/>
      <c r="K276" s="197"/>
      <c r="L276" s="197"/>
      <c r="M276" s="197"/>
      <c r="N276" s="197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2" customHeight="1" x14ac:dyDescent="0.3">
      <c r="A277" s="197"/>
      <c r="B277" s="197"/>
      <c r="C277" s="198"/>
      <c r="D277" s="197"/>
      <c r="E277" s="197"/>
      <c r="F277" s="197"/>
      <c r="G277" s="197"/>
      <c r="I277" s="197"/>
      <c r="J277" s="197"/>
      <c r="K277" s="197"/>
      <c r="L277" s="197"/>
      <c r="M277" s="197"/>
      <c r="N277" s="197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2" customHeight="1" x14ac:dyDescent="0.3">
      <c r="A278" s="197"/>
      <c r="B278" s="197"/>
      <c r="C278" s="198"/>
      <c r="D278" s="197"/>
      <c r="E278" s="197"/>
      <c r="F278" s="197"/>
      <c r="G278" s="197"/>
      <c r="I278" s="197"/>
      <c r="J278" s="197"/>
      <c r="K278" s="197"/>
      <c r="L278" s="197"/>
      <c r="M278" s="197"/>
      <c r="N278" s="197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2" customHeight="1" x14ac:dyDescent="0.3">
      <c r="A279" s="197"/>
      <c r="B279" s="197"/>
      <c r="C279" s="198"/>
      <c r="D279" s="197"/>
      <c r="E279" s="197"/>
      <c r="F279" s="197"/>
      <c r="G279" s="197"/>
      <c r="I279" s="197"/>
      <c r="J279" s="197"/>
      <c r="K279" s="197"/>
      <c r="L279" s="197"/>
      <c r="M279" s="197"/>
      <c r="N279" s="197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2" customHeight="1" x14ac:dyDescent="0.3">
      <c r="A280" s="197"/>
      <c r="B280" s="197"/>
      <c r="C280" s="198"/>
      <c r="D280" s="197"/>
      <c r="E280" s="197"/>
      <c r="F280" s="197"/>
      <c r="G280" s="197"/>
      <c r="I280" s="197"/>
      <c r="J280" s="197"/>
      <c r="K280" s="197"/>
      <c r="L280" s="197"/>
      <c r="M280" s="197"/>
      <c r="N280" s="197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2" customHeight="1" x14ac:dyDescent="0.3">
      <c r="A281" s="197"/>
      <c r="B281" s="197"/>
      <c r="C281" s="198"/>
      <c r="D281" s="197"/>
      <c r="E281" s="199"/>
      <c r="F281" s="197"/>
      <c r="G281" s="197"/>
      <c r="I281" s="197"/>
      <c r="J281" s="197"/>
      <c r="K281" s="197"/>
      <c r="L281" s="197"/>
      <c r="M281" s="197"/>
      <c r="N281" s="197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2" customHeight="1" x14ac:dyDescent="0.3">
      <c r="A282" s="197"/>
      <c r="B282" s="197"/>
      <c r="C282" s="198"/>
      <c r="D282" s="197"/>
      <c r="E282" s="197"/>
      <c r="F282" s="197"/>
      <c r="G282" s="197"/>
      <c r="I282" s="197"/>
      <c r="J282" s="197"/>
      <c r="K282" s="197"/>
      <c r="L282" s="197"/>
      <c r="M282" s="197"/>
      <c r="N282" s="197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2" customHeight="1" x14ac:dyDescent="0.3">
      <c r="A283" s="197"/>
      <c r="B283" s="197"/>
      <c r="C283" s="198"/>
      <c r="D283" s="197"/>
      <c r="E283" s="197"/>
      <c r="F283" s="197"/>
      <c r="G283" s="197"/>
      <c r="I283" s="197"/>
      <c r="J283" s="197"/>
      <c r="K283" s="197"/>
      <c r="L283" s="197"/>
      <c r="M283" s="197"/>
      <c r="N283" s="197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2" customHeight="1" x14ac:dyDescent="0.3">
      <c r="A284" s="197"/>
      <c r="B284" s="197"/>
      <c r="C284" s="198"/>
      <c r="D284" s="197"/>
      <c r="E284" s="197"/>
      <c r="F284" s="197"/>
      <c r="G284" s="197"/>
      <c r="I284" s="197"/>
      <c r="J284" s="197"/>
      <c r="K284" s="197"/>
      <c r="L284" s="197"/>
      <c r="M284" s="197"/>
      <c r="N284" s="197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2" customHeight="1" x14ac:dyDescent="0.3">
      <c r="A285" s="197"/>
      <c r="B285" s="197"/>
      <c r="C285" s="198"/>
      <c r="D285" s="197"/>
      <c r="E285" s="197"/>
      <c r="F285" s="197"/>
      <c r="G285" s="197"/>
      <c r="I285" s="197"/>
      <c r="J285" s="197"/>
      <c r="K285" s="197"/>
      <c r="L285" s="197"/>
      <c r="M285" s="197"/>
      <c r="N285" s="197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2" customHeight="1" x14ac:dyDescent="0.3">
      <c r="A286" s="197"/>
      <c r="B286" s="197"/>
      <c r="C286" s="198"/>
      <c r="D286" s="197"/>
      <c r="E286" s="197"/>
      <c r="F286" s="197"/>
      <c r="G286" s="197"/>
      <c r="I286" s="197"/>
      <c r="J286" s="197"/>
      <c r="K286" s="197"/>
      <c r="L286" s="197"/>
      <c r="M286" s="197"/>
      <c r="N286" s="197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2" customHeight="1" x14ac:dyDescent="0.3">
      <c r="A287" s="197"/>
      <c r="B287" s="197"/>
      <c r="C287" s="198"/>
      <c r="D287" s="197"/>
      <c r="E287" s="197"/>
      <c r="F287" s="197"/>
      <c r="G287" s="197"/>
      <c r="I287" s="197"/>
      <c r="J287" s="197"/>
      <c r="K287" s="197"/>
      <c r="L287" s="197"/>
      <c r="M287" s="197"/>
      <c r="N287" s="197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2" customHeight="1" x14ac:dyDescent="0.3">
      <c r="A288" s="197"/>
      <c r="B288" s="197"/>
      <c r="C288" s="198"/>
      <c r="D288" s="197"/>
      <c r="E288" s="197"/>
      <c r="F288" s="197"/>
      <c r="G288" s="197"/>
      <c r="I288" s="197"/>
      <c r="J288" s="197"/>
      <c r="K288" s="197"/>
      <c r="L288" s="197"/>
      <c r="M288" s="197"/>
      <c r="N288" s="197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2" customHeight="1" x14ac:dyDescent="0.3">
      <c r="A289" s="197"/>
      <c r="B289" s="197"/>
      <c r="C289" s="198"/>
      <c r="D289" s="197"/>
      <c r="E289" s="197"/>
      <c r="F289" s="197"/>
      <c r="G289" s="197"/>
      <c r="I289" s="197"/>
      <c r="J289" s="197"/>
      <c r="K289" s="197"/>
      <c r="L289" s="197"/>
      <c r="M289" s="197"/>
      <c r="N289" s="197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2" customHeight="1" x14ac:dyDescent="0.3">
      <c r="A290" s="197"/>
      <c r="B290" s="197"/>
      <c r="C290" s="198"/>
      <c r="D290" s="197"/>
      <c r="E290" s="199"/>
      <c r="F290" s="197"/>
      <c r="G290" s="197"/>
      <c r="I290" s="197"/>
      <c r="J290" s="197"/>
      <c r="K290" s="197"/>
      <c r="L290" s="197"/>
      <c r="M290" s="197"/>
      <c r="N290" s="197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2" customHeight="1" x14ac:dyDescent="0.3">
      <c r="A291" s="197"/>
      <c r="B291" s="197"/>
      <c r="C291" s="198"/>
      <c r="D291" s="197"/>
      <c r="E291" s="197"/>
      <c r="F291" s="197"/>
      <c r="G291" s="197"/>
      <c r="I291" s="197"/>
      <c r="J291" s="197"/>
      <c r="K291" s="197"/>
      <c r="L291" s="197"/>
      <c r="M291" s="197"/>
      <c r="N291" s="197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2" customHeight="1" x14ac:dyDescent="0.3">
      <c r="A292" s="197"/>
      <c r="B292" s="197"/>
      <c r="C292" s="198"/>
      <c r="D292" s="197"/>
      <c r="E292" s="197"/>
      <c r="F292" s="197"/>
      <c r="G292" s="197"/>
      <c r="I292" s="197"/>
      <c r="J292" s="197"/>
      <c r="K292" s="197"/>
      <c r="L292" s="197"/>
      <c r="M292" s="197"/>
      <c r="N292" s="197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2" customHeight="1" x14ac:dyDescent="0.3">
      <c r="A293" s="197"/>
      <c r="B293" s="197"/>
      <c r="C293" s="198"/>
      <c r="D293" s="197"/>
      <c r="E293" s="197"/>
      <c r="F293" s="197"/>
      <c r="G293" s="197"/>
      <c r="I293" s="197"/>
      <c r="J293" s="197"/>
      <c r="K293" s="197"/>
      <c r="L293" s="197"/>
      <c r="M293" s="197"/>
      <c r="N293" s="197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2" customHeight="1" x14ac:dyDescent="0.3">
      <c r="A294" s="197"/>
      <c r="B294" s="197"/>
      <c r="C294" s="198"/>
      <c r="D294" s="197"/>
      <c r="E294" s="197"/>
      <c r="F294" s="197"/>
      <c r="G294" s="197"/>
      <c r="I294" s="197"/>
      <c r="J294" s="197"/>
      <c r="K294" s="197"/>
      <c r="L294" s="197"/>
      <c r="M294" s="197"/>
      <c r="N294" s="197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2" customHeight="1" x14ac:dyDescent="0.3">
      <c r="A295" s="197"/>
      <c r="B295" s="197"/>
      <c r="C295" s="198"/>
      <c r="D295" s="197"/>
      <c r="E295" s="197"/>
      <c r="F295" s="197"/>
      <c r="G295" s="197"/>
      <c r="I295" s="197"/>
      <c r="J295" s="197"/>
      <c r="K295" s="197"/>
      <c r="L295" s="197"/>
      <c r="M295" s="197"/>
      <c r="N295" s="197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2" customHeight="1" x14ac:dyDescent="0.3">
      <c r="A296" s="197"/>
      <c r="B296" s="197"/>
      <c r="C296" s="198"/>
      <c r="D296" s="197"/>
      <c r="E296" s="197"/>
      <c r="F296" s="197"/>
      <c r="G296" s="197"/>
      <c r="I296" s="197"/>
      <c r="J296" s="197"/>
      <c r="K296" s="197"/>
      <c r="L296" s="197"/>
      <c r="M296" s="197"/>
      <c r="N296" s="197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2" customHeight="1" x14ac:dyDescent="0.3">
      <c r="A297" s="197"/>
      <c r="B297" s="197"/>
      <c r="C297" s="198"/>
      <c r="D297" s="197"/>
      <c r="E297" s="199"/>
      <c r="F297" s="197"/>
      <c r="G297" s="197"/>
      <c r="I297" s="197"/>
      <c r="J297" s="197"/>
      <c r="K297" s="197"/>
      <c r="L297" s="197"/>
      <c r="M297" s="197"/>
      <c r="N297" s="197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2" customHeight="1" x14ac:dyDescent="0.3">
      <c r="A298" s="197"/>
      <c r="B298" s="197"/>
      <c r="C298" s="198"/>
      <c r="D298" s="197"/>
      <c r="E298" s="197"/>
      <c r="F298" s="197"/>
      <c r="G298" s="197"/>
      <c r="I298" s="197"/>
      <c r="J298" s="197"/>
      <c r="K298" s="197"/>
      <c r="L298" s="197"/>
      <c r="M298" s="197"/>
      <c r="N298" s="197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2" customHeight="1" x14ac:dyDescent="0.3">
      <c r="A299" s="197"/>
      <c r="B299" s="197"/>
      <c r="C299" s="198"/>
      <c r="D299" s="197"/>
      <c r="E299" s="197"/>
      <c r="F299" s="197"/>
      <c r="G299" s="197"/>
      <c r="I299" s="197"/>
      <c r="J299" s="197"/>
      <c r="K299" s="197"/>
      <c r="L299" s="197"/>
      <c r="M299" s="197"/>
      <c r="N299" s="197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2" customHeight="1" x14ac:dyDescent="0.3">
      <c r="A300" s="197"/>
      <c r="B300" s="197"/>
      <c r="C300" s="198"/>
      <c r="D300" s="197"/>
      <c r="E300" s="197"/>
      <c r="F300" s="197"/>
      <c r="G300" s="197"/>
      <c r="I300" s="197"/>
      <c r="J300" s="197"/>
      <c r="K300" s="197"/>
      <c r="L300" s="197"/>
      <c r="M300" s="197"/>
      <c r="N300" s="197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2" customHeight="1" x14ac:dyDescent="0.3">
      <c r="A301" s="197"/>
      <c r="B301" s="197"/>
      <c r="C301" s="198"/>
      <c r="D301" s="197"/>
      <c r="E301" s="197"/>
      <c r="F301" s="197"/>
      <c r="G301" s="197"/>
      <c r="I301" s="197"/>
      <c r="J301" s="197"/>
      <c r="K301" s="197"/>
      <c r="L301" s="197"/>
      <c r="M301" s="197"/>
      <c r="N301" s="197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2" customHeight="1" x14ac:dyDescent="0.3">
      <c r="A302" s="197"/>
      <c r="B302" s="197"/>
      <c r="C302" s="198"/>
      <c r="D302" s="197"/>
      <c r="E302" s="197"/>
      <c r="F302" s="197"/>
      <c r="G302" s="197"/>
      <c r="I302" s="197"/>
      <c r="J302" s="197"/>
      <c r="K302" s="197"/>
      <c r="L302" s="197"/>
      <c r="M302" s="197"/>
      <c r="N302" s="197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2" customHeight="1" x14ac:dyDescent="0.3">
      <c r="A303" s="197"/>
      <c r="B303" s="197"/>
      <c r="C303" s="198"/>
      <c r="D303" s="197"/>
      <c r="E303" s="197"/>
      <c r="F303" s="197"/>
      <c r="G303" s="197"/>
      <c r="I303" s="197"/>
      <c r="J303" s="197"/>
      <c r="K303" s="197"/>
      <c r="L303" s="197"/>
      <c r="M303" s="197"/>
      <c r="N303" s="197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2" customHeight="1" x14ac:dyDescent="0.3">
      <c r="A304" s="197"/>
      <c r="B304" s="197"/>
      <c r="C304" s="198"/>
      <c r="D304" s="197"/>
      <c r="E304" s="197"/>
      <c r="F304" s="197"/>
      <c r="G304" s="197"/>
      <c r="I304" s="197"/>
      <c r="J304" s="197"/>
      <c r="K304" s="197"/>
      <c r="L304" s="197"/>
      <c r="M304" s="197"/>
      <c r="N304" s="197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2" customHeight="1" x14ac:dyDescent="0.3">
      <c r="A305" s="197"/>
      <c r="B305" s="197"/>
      <c r="C305" s="198"/>
      <c r="D305" s="197"/>
      <c r="E305" s="199"/>
      <c r="F305" s="197"/>
      <c r="G305" s="197"/>
      <c r="I305" s="197"/>
      <c r="J305" s="197"/>
      <c r="K305" s="197"/>
      <c r="L305" s="197"/>
      <c r="M305" s="197"/>
      <c r="N305" s="197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2" customHeight="1" x14ac:dyDescent="0.3">
      <c r="A306" s="197"/>
      <c r="B306" s="197"/>
      <c r="C306" s="198"/>
      <c r="D306" s="197"/>
      <c r="E306" s="197"/>
      <c r="F306" s="197"/>
      <c r="G306" s="197"/>
      <c r="I306" s="197"/>
      <c r="J306" s="197"/>
      <c r="K306" s="197"/>
      <c r="L306" s="197"/>
      <c r="M306" s="197"/>
      <c r="N306" s="197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2" customHeight="1" x14ac:dyDescent="0.3">
      <c r="A307" s="197"/>
      <c r="B307" s="197"/>
      <c r="C307" s="198"/>
      <c r="D307" s="197"/>
      <c r="E307" s="197"/>
      <c r="F307" s="197"/>
      <c r="G307" s="197"/>
      <c r="I307" s="197"/>
      <c r="J307" s="197"/>
      <c r="K307" s="197"/>
      <c r="L307" s="197"/>
      <c r="M307" s="197"/>
      <c r="N307" s="197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2" customHeight="1" x14ac:dyDescent="0.3">
      <c r="A308" s="197"/>
      <c r="B308" s="197"/>
      <c r="C308" s="198"/>
      <c r="D308" s="197"/>
      <c r="E308" s="197"/>
      <c r="F308" s="197"/>
      <c r="G308" s="197"/>
      <c r="I308" s="197"/>
      <c r="J308" s="197"/>
      <c r="K308" s="197"/>
      <c r="L308" s="197"/>
      <c r="M308" s="197"/>
      <c r="N308" s="197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2" customHeight="1" x14ac:dyDescent="0.3">
      <c r="A309" s="197"/>
      <c r="B309" s="197"/>
      <c r="C309" s="198"/>
      <c r="D309" s="197"/>
      <c r="E309" s="197"/>
      <c r="F309" s="197"/>
      <c r="G309" s="197"/>
      <c r="I309" s="197"/>
      <c r="J309" s="197"/>
      <c r="K309" s="197"/>
      <c r="L309" s="197"/>
      <c r="M309" s="197"/>
      <c r="N309" s="197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2" customHeight="1" x14ac:dyDescent="0.3">
      <c r="A310" s="197"/>
      <c r="B310" s="197"/>
      <c r="C310" s="198"/>
      <c r="D310" s="197"/>
      <c r="E310" s="197"/>
      <c r="F310" s="197"/>
      <c r="G310" s="197"/>
      <c r="I310" s="197"/>
      <c r="J310" s="197"/>
      <c r="K310" s="197"/>
      <c r="L310" s="197"/>
      <c r="M310" s="197"/>
      <c r="N310" s="197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2" customHeight="1" x14ac:dyDescent="0.3">
      <c r="A311" s="197"/>
      <c r="B311" s="197"/>
      <c r="C311" s="198"/>
      <c r="D311" s="197"/>
      <c r="E311" s="197"/>
      <c r="F311" s="197"/>
      <c r="G311" s="197"/>
      <c r="I311" s="197"/>
      <c r="J311" s="197"/>
      <c r="K311" s="197"/>
      <c r="L311" s="197"/>
      <c r="M311" s="197"/>
      <c r="N311" s="197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2" customHeight="1" x14ac:dyDescent="0.3">
      <c r="A312" s="197"/>
      <c r="B312" s="197"/>
      <c r="C312" s="198"/>
      <c r="D312" s="197"/>
      <c r="E312" s="197"/>
      <c r="F312" s="197"/>
      <c r="G312" s="197"/>
      <c r="I312" s="197"/>
      <c r="J312" s="197"/>
      <c r="K312" s="197"/>
      <c r="L312" s="197"/>
      <c r="M312" s="197"/>
      <c r="N312" s="197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2" customHeight="1" x14ac:dyDescent="0.3">
      <c r="A313" s="197"/>
      <c r="B313" s="197"/>
      <c r="C313" s="198"/>
      <c r="D313" s="197"/>
      <c r="E313" s="197"/>
      <c r="F313" s="197"/>
      <c r="G313" s="197"/>
      <c r="I313" s="197"/>
      <c r="J313" s="197"/>
      <c r="K313" s="197"/>
      <c r="L313" s="197"/>
      <c r="M313" s="197"/>
      <c r="N313" s="197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2" customHeight="1" x14ac:dyDescent="0.3">
      <c r="A314" s="197"/>
      <c r="B314" s="197"/>
      <c r="C314" s="198"/>
      <c r="D314" s="197"/>
      <c r="E314" s="197"/>
      <c r="F314" s="197"/>
      <c r="G314" s="197"/>
      <c r="I314" s="197"/>
      <c r="J314" s="197"/>
      <c r="K314" s="197"/>
      <c r="L314" s="197"/>
      <c r="M314" s="197"/>
      <c r="N314" s="197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2" customHeight="1" x14ac:dyDescent="0.3">
      <c r="A315" s="197"/>
      <c r="B315" s="197"/>
      <c r="C315" s="198"/>
      <c r="D315" s="197"/>
      <c r="E315" s="199"/>
      <c r="F315" s="197"/>
      <c r="G315" s="197"/>
      <c r="I315" s="197"/>
      <c r="J315" s="197"/>
      <c r="K315" s="197"/>
      <c r="L315" s="197"/>
      <c r="M315" s="197"/>
      <c r="N315" s="197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2" customHeight="1" x14ac:dyDescent="0.3">
      <c r="A316" s="197"/>
      <c r="B316" s="197"/>
      <c r="C316" s="198"/>
      <c r="D316" s="197"/>
      <c r="E316" s="197"/>
      <c r="F316" s="197"/>
      <c r="G316" s="197"/>
      <c r="I316" s="197"/>
      <c r="J316" s="197"/>
      <c r="K316" s="197"/>
      <c r="L316" s="197"/>
      <c r="M316" s="197"/>
      <c r="N316" s="197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2" customHeight="1" x14ac:dyDescent="0.3">
      <c r="A317" s="197"/>
      <c r="B317" s="197"/>
      <c r="C317" s="198"/>
      <c r="D317" s="197"/>
      <c r="E317" s="197"/>
      <c r="F317" s="197"/>
      <c r="G317" s="197"/>
      <c r="I317" s="197"/>
      <c r="J317" s="197"/>
      <c r="K317" s="197"/>
      <c r="L317" s="197"/>
      <c r="M317" s="197"/>
      <c r="N317" s="197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2" customHeight="1" x14ac:dyDescent="0.3">
      <c r="A318" s="197"/>
      <c r="B318" s="197"/>
      <c r="C318" s="198"/>
      <c r="D318" s="197"/>
      <c r="E318" s="197"/>
      <c r="F318" s="197"/>
      <c r="G318" s="197"/>
      <c r="I318" s="197"/>
      <c r="J318" s="197"/>
      <c r="K318" s="197"/>
      <c r="L318" s="197"/>
      <c r="M318" s="197"/>
      <c r="N318" s="197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2" customHeight="1" x14ac:dyDescent="0.3">
      <c r="A319" s="197"/>
      <c r="B319" s="197"/>
      <c r="C319" s="198"/>
      <c r="D319" s="197"/>
      <c r="E319" s="197"/>
      <c r="F319" s="197"/>
      <c r="G319" s="197"/>
      <c r="I319" s="197"/>
      <c r="J319" s="197"/>
      <c r="K319" s="197"/>
      <c r="L319" s="197"/>
      <c r="M319" s="197"/>
      <c r="N319" s="197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2" customHeight="1" x14ac:dyDescent="0.3">
      <c r="A320" s="197"/>
      <c r="B320" s="197"/>
      <c r="C320" s="198"/>
      <c r="D320" s="197"/>
      <c r="E320" s="197"/>
      <c r="F320" s="197"/>
      <c r="G320" s="197"/>
      <c r="I320" s="197"/>
      <c r="J320" s="197"/>
      <c r="K320" s="197"/>
      <c r="L320" s="197"/>
      <c r="M320" s="197"/>
      <c r="N320" s="197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2" customHeight="1" x14ac:dyDescent="0.3">
      <c r="A321" s="197"/>
      <c r="B321" s="197"/>
      <c r="C321" s="198"/>
      <c r="D321" s="197"/>
      <c r="E321" s="199"/>
      <c r="F321" s="197"/>
      <c r="G321" s="197"/>
      <c r="I321" s="197"/>
      <c r="J321" s="197"/>
      <c r="K321" s="197"/>
      <c r="L321" s="197"/>
      <c r="M321" s="197"/>
      <c r="N321" s="197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2" customHeight="1" x14ac:dyDescent="0.3">
      <c r="A322" s="197"/>
      <c r="B322" s="197"/>
      <c r="C322" s="198"/>
      <c r="D322" s="197"/>
      <c r="E322" s="197"/>
      <c r="F322" s="197"/>
      <c r="G322" s="197"/>
      <c r="I322" s="197"/>
      <c r="J322" s="197"/>
      <c r="K322" s="197"/>
      <c r="L322" s="197"/>
      <c r="M322" s="197"/>
      <c r="N322" s="197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2" customHeight="1" x14ac:dyDescent="0.3">
      <c r="A323" s="197"/>
      <c r="B323" s="197"/>
      <c r="C323" s="198"/>
      <c r="D323" s="197"/>
      <c r="E323" s="197"/>
      <c r="F323" s="197"/>
      <c r="G323" s="197"/>
      <c r="I323" s="197"/>
      <c r="J323" s="197"/>
      <c r="K323" s="197"/>
      <c r="L323" s="197"/>
      <c r="M323" s="197"/>
      <c r="N323" s="197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2" customHeight="1" x14ac:dyDescent="0.3">
      <c r="A324" s="197"/>
      <c r="B324" s="197"/>
      <c r="C324" s="198"/>
      <c r="D324" s="197"/>
      <c r="E324" s="197"/>
      <c r="F324" s="197"/>
      <c r="G324" s="197"/>
      <c r="I324" s="197"/>
      <c r="J324" s="197"/>
      <c r="K324" s="197"/>
      <c r="L324" s="197"/>
      <c r="M324" s="197"/>
      <c r="N324" s="197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2" customHeight="1" x14ac:dyDescent="0.3">
      <c r="A325" s="197"/>
      <c r="B325" s="197"/>
      <c r="C325" s="198"/>
      <c r="D325" s="197"/>
      <c r="E325" s="197"/>
      <c r="F325" s="197"/>
      <c r="G325" s="197"/>
      <c r="I325" s="197"/>
      <c r="J325" s="197"/>
      <c r="K325" s="197"/>
      <c r="L325" s="197"/>
      <c r="M325" s="197"/>
      <c r="N325" s="197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2" customHeight="1" x14ac:dyDescent="0.3">
      <c r="A326" s="197"/>
      <c r="B326" s="197"/>
      <c r="C326" s="198"/>
      <c r="D326" s="197"/>
      <c r="E326" s="197"/>
      <c r="F326" s="197"/>
      <c r="G326" s="197"/>
      <c r="I326" s="197"/>
      <c r="J326" s="197"/>
      <c r="K326" s="197"/>
      <c r="L326" s="197"/>
      <c r="M326" s="197"/>
      <c r="N326" s="197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2" customHeight="1" x14ac:dyDescent="0.3">
      <c r="A327" s="197"/>
      <c r="B327" s="197"/>
      <c r="C327" s="198"/>
      <c r="D327" s="197"/>
      <c r="E327" s="197"/>
      <c r="F327" s="197"/>
      <c r="G327" s="197"/>
      <c r="I327" s="197"/>
      <c r="J327" s="197"/>
      <c r="K327" s="197"/>
      <c r="L327" s="197"/>
      <c r="M327" s="197"/>
      <c r="N327" s="197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2" customHeight="1" x14ac:dyDescent="0.3">
      <c r="A328" s="197"/>
      <c r="B328" s="197"/>
      <c r="C328" s="198"/>
      <c r="D328" s="197"/>
      <c r="E328" s="197"/>
      <c r="F328" s="197"/>
      <c r="G328" s="197"/>
      <c r="I328" s="197"/>
      <c r="J328" s="197"/>
      <c r="K328" s="197"/>
      <c r="L328" s="197"/>
      <c r="M328" s="197"/>
      <c r="N328" s="197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2" customHeight="1" x14ac:dyDescent="0.3">
      <c r="A329" s="197"/>
      <c r="B329" s="197"/>
      <c r="C329" s="198"/>
      <c r="D329" s="197"/>
      <c r="E329" s="197"/>
      <c r="F329" s="197"/>
      <c r="G329" s="197"/>
      <c r="I329" s="197"/>
      <c r="J329" s="197"/>
      <c r="K329" s="197"/>
      <c r="L329" s="197"/>
      <c r="M329" s="197"/>
      <c r="N329" s="197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2" customHeight="1" x14ac:dyDescent="0.3">
      <c r="A330" s="197"/>
      <c r="B330" s="197"/>
      <c r="C330" s="198"/>
      <c r="D330" s="197"/>
      <c r="E330" s="197"/>
      <c r="F330" s="197"/>
      <c r="G330" s="197"/>
      <c r="I330" s="197"/>
      <c r="J330" s="197"/>
      <c r="K330" s="197"/>
      <c r="L330" s="197"/>
      <c r="M330" s="197"/>
      <c r="N330" s="197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2" customHeight="1" x14ac:dyDescent="0.3">
      <c r="A331" s="197"/>
      <c r="B331" s="197"/>
      <c r="C331" s="198"/>
      <c r="D331" s="197"/>
      <c r="E331" s="197"/>
      <c r="F331" s="197"/>
      <c r="G331" s="197"/>
      <c r="I331" s="197"/>
      <c r="J331" s="197"/>
      <c r="K331" s="197"/>
      <c r="L331" s="197"/>
      <c r="M331" s="197"/>
      <c r="N331" s="197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2" customHeight="1" x14ac:dyDescent="0.3">
      <c r="A332" s="197"/>
      <c r="B332" s="197"/>
      <c r="C332" s="198"/>
      <c r="D332" s="197"/>
      <c r="E332" s="197"/>
      <c r="F332" s="197"/>
      <c r="G332" s="197"/>
      <c r="I332" s="197"/>
      <c r="J332" s="197"/>
      <c r="K332" s="197"/>
      <c r="L332" s="197"/>
      <c r="M332" s="197"/>
      <c r="N332" s="197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2" customHeight="1" x14ac:dyDescent="0.3">
      <c r="A333" s="197"/>
      <c r="B333" s="197"/>
      <c r="C333" s="198"/>
      <c r="D333" s="197"/>
      <c r="E333" s="197"/>
      <c r="F333" s="197"/>
      <c r="G333" s="197"/>
      <c r="I333" s="197"/>
      <c r="J333" s="197"/>
      <c r="K333" s="197"/>
      <c r="L333" s="197"/>
      <c r="M333" s="197"/>
      <c r="N333" s="197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2" customHeight="1" x14ac:dyDescent="0.3">
      <c r="A334" s="197"/>
      <c r="B334" s="197"/>
      <c r="C334" s="198"/>
      <c r="D334" s="197"/>
      <c r="E334" s="197"/>
      <c r="F334" s="197"/>
      <c r="G334" s="197"/>
      <c r="I334" s="197"/>
      <c r="J334" s="197"/>
      <c r="K334" s="197"/>
      <c r="L334" s="197"/>
      <c r="M334" s="197"/>
      <c r="N334" s="197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2" customHeight="1" x14ac:dyDescent="0.3">
      <c r="A335" s="197"/>
      <c r="B335" s="197"/>
      <c r="C335" s="198"/>
      <c r="D335" s="197"/>
      <c r="E335" s="197"/>
      <c r="F335" s="197"/>
      <c r="G335" s="197"/>
      <c r="I335" s="197"/>
      <c r="J335" s="197"/>
      <c r="K335" s="197"/>
      <c r="L335" s="197"/>
      <c r="M335" s="197"/>
      <c r="N335" s="197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2" customHeight="1" x14ac:dyDescent="0.3">
      <c r="A336" s="197"/>
      <c r="B336" s="197"/>
      <c r="C336" s="198"/>
      <c r="D336" s="197"/>
      <c r="E336" s="197"/>
      <c r="F336" s="197"/>
      <c r="G336" s="197"/>
      <c r="I336" s="197"/>
      <c r="J336" s="197"/>
      <c r="K336" s="197"/>
      <c r="L336" s="197"/>
      <c r="M336" s="197"/>
      <c r="N336" s="197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2" customHeight="1" x14ac:dyDescent="0.3">
      <c r="A337" s="197"/>
      <c r="B337" s="197"/>
      <c r="C337" s="198"/>
      <c r="D337" s="197"/>
      <c r="E337" s="197"/>
      <c r="F337" s="197"/>
      <c r="G337" s="197"/>
      <c r="I337" s="197"/>
      <c r="J337" s="197"/>
      <c r="K337" s="197"/>
      <c r="L337" s="197"/>
      <c r="M337" s="197"/>
      <c r="N337" s="197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2" customHeight="1" x14ac:dyDescent="0.3">
      <c r="A338" s="197"/>
      <c r="B338" s="197"/>
      <c r="C338" s="198"/>
      <c r="D338" s="197"/>
      <c r="E338" s="197"/>
      <c r="F338" s="197"/>
      <c r="G338" s="197"/>
      <c r="I338" s="197"/>
      <c r="J338" s="197"/>
      <c r="K338" s="197"/>
      <c r="L338" s="197"/>
      <c r="M338" s="197"/>
      <c r="N338" s="197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2" customHeight="1" x14ac:dyDescent="0.3">
      <c r="A339" s="197"/>
      <c r="B339" s="197"/>
      <c r="C339" s="198"/>
      <c r="D339" s="197"/>
      <c r="E339" s="197"/>
      <c r="F339" s="197"/>
      <c r="G339" s="197"/>
      <c r="I339" s="197"/>
      <c r="J339" s="197"/>
      <c r="K339" s="197"/>
      <c r="L339" s="197"/>
      <c r="M339" s="197"/>
      <c r="N339" s="197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2" customHeight="1" x14ac:dyDescent="0.3">
      <c r="A340" s="197"/>
      <c r="B340" s="197"/>
      <c r="C340" s="198"/>
      <c r="D340" s="197"/>
      <c r="E340" s="197"/>
      <c r="F340" s="197"/>
      <c r="G340" s="197"/>
      <c r="I340" s="197"/>
      <c r="J340" s="197"/>
      <c r="K340" s="197"/>
      <c r="L340" s="197"/>
      <c r="M340" s="197"/>
      <c r="N340" s="197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2" customHeight="1" x14ac:dyDescent="0.3">
      <c r="A341" s="197"/>
      <c r="B341" s="197"/>
      <c r="C341" s="198"/>
      <c r="D341" s="197"/>
      <c r="E341" s="197"/>
      <c r="F341" s="197"/>
      <c r="G341" s="197"/>
      <c r="I341" s="197"/>
      <c r="J341" s="197"/>
      <c r="K341" s="197"/>
      <c r="L341" s="197"/>
      <c r="M341" s="197"/>
      <c r="N341" s="197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2" customHeight="1" x14ac:dyDescent="0.3">
      <c r="A342" s="197"/>
      <c r="B342" s="197"/>
      <c r="C342" s="198"/>
      <c r="D342" s="197"/>
      <c r="E342" s="197"/>
      <c r="F342" s="197"/>
      <c r="G342" s="197"/>
      <c r="I342" s="197"/>
      <c r="J342" s="197"/>
      <c r="K342" s="197"/>
      <c r="L342" s="197"/>
      <c r="M342" s="197"/>
      <c r="N342" s="197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2" customHeight="1" x14ac:dyDescent="0.3">
      <c r="A343" s="197"/>
      <c r="B343" s="197"/>
      <c r="C343" s="198"/>
      <c r="D343" s="197"/>
      <c r="E343" s="197"/>
      <c r="F343" s="197"/>
      <c r="G343" s="197"/>
      <c r="I343" s="197"/>
      <c r="J343" s="197"/>
      <c r="K343" s="197"/>
      <c r="L343" s="197"/>
      <c r="M343" s="197"/>
      <c r="N343" s="197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2" customHeight="1" x14ac:dyDescent="0.3">
      <c r="A344" s="197"/>
      <c r="B344" s="197"/>
      <c r="C344" s="198"/>
      <c r="D344" s="197"/>
      <c r="E344" s="197"/>
      <c r="F344" s="197"/>
      <c r="G344" s="197"/>
      <c r="I344" s="197"/>
      <c r="J344" s="197"/>
      <c r="K344" s="197"/>
      <c r="L344" s="197"/>
      <c r="M344" s="197"/>
      <c r="N344" s="197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2" customHeight="1" x14ac:dyDescent="0.3">
      <c r="A345" s="197"/>
      <c r="B345" s="197"/>
      <c r="C345" s="198"/>
      <c r="D345" s="197"/>
      <c r="E345" s="197"/>
      <c r="F345" s="197"/>
      <c r="G345" s="197"/>
      <c r="I345" s="197"/>
      <c r="J345" s="197"/>
      <c r="K345" s="197"/>
      <c r="L345" s="197"/>
      <c r="M345" s="197"/>
      <c r="N345" s="197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2" customHeight="1" x14ac:dyDescent="0.3">
      <c r="A346" s="197"/>
      <c r="B346" s="197"/>
      <c r="C346" s="198"/>
      <c r="D346" s="197"/>
      <c r="E346" s="197"/>
      <c r="F346" s="197"/>
      <c r="G346" s="197"/>
      <c r="I346" s="197"/>
      <c r="J346" s="197"/>
      <c r="K346" s="197"/>
      <c r="L346" s="197"/>
      <c r="M346" s="197"/>
      <c r="N346" s="197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2" customHeight="1" x14ac:dyDescent="0.3">
      <c r="A347" s="197"/>
      <c r="B347" s="197"/>
      <c r="C347" s="198"/>
      <c r="D347" s="197"/>
      <c r="E347" s="197"/>
      <c r="F347" s="197"/>
      <c r="G347" s="197"/>
      <c r="I347" s="197"/>
      <c r="J347" s="197"/>
      <c r="K347" s="197"/>
      <c r="L347" s="197"/>
      <c r="M347" s="197"/>
      <c r="N347" s="197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2" customHeight="1" x14ac:dyDescent="0.3">
      <c r="A348" s="197"/>
      <c r="B348" s="197"/>
      <c r="C348" s="198"/>
      <c r="D348" s="197"/>
      <c r="E348" s="197"/>
      <c r="F348" s="197"/>
      <c r="G348" s="197"/>
      <c r="I348" s="197"/>
      <c r="J348" s="197"/>
      <c r="K348" s="197"/>
      <c r="L348" s="197"/>
      <c r="M348" s="197"/>
      <c r="N348" s="197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2" customHeight="1" x14ac:dyDescent="0.3">
      <c r="A349" s="197"/>
      <c r="B349" s="197"/>
      <c r="C349" s="198"/>
      <c r="D349" s="197"/>
      <c r="E349" s="197"/>
      <c r="F349" s="197"/>
      <c r="G349" s="197"/>
      <c r="I349" s="197"/>
      <c r="J349" s="197"/>
      <c r="K349" s="197"/>
      <c r="L349" s="197"/>
      <c r="M349" s="197"/>
      <c r="N349" s="197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2" customHeight="1" x14ac:dyDescent="0.3">
      <c r="A350" s="197"/>
      <c r="B350" s="197"/>
      <c r="C350" s="198"/>
      <c r="D350" s="197"/>
      <c r="E350" s="197"/>
      <c r="F350" s="197"/>
      <c r="G350" s="197"/>
      <c r="I350" s="197"/>
      <c r="J350" s="197"/>
      <c r="K350" s="197"/>
      <c r="L350" s="197"/>
      <c r="M350" s="197"/>
      <c r="N350" s="197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2" customHeight="1" x14ac:dyDescent="0.3">
      <c r="A351" s="197"/>
      <c r="B351" s="197"/>
      <c r="C351" s="198"/>
      <c r="D351" s="197"/>
      <c r="E351" s="197"/>
      <c r="F351" s="197"/>
      <c r="G351" s="197"/>
      <c r="I351" s="197"/>
      <c r="J351" s="197"/>
      <c r="K351" s="197"/>
      <c r="L351" s="197"/>
      <c r="M351" s="197"/>
      <c r="N351" s="197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2" customHeight="1" x14ac:dyDescent="0.3">
      <c r="A352" s="197"/>
      <c r="B352" s="197"/>
      <c r="C352" s="198"/>
      <c r="D352" s="197"/>
      <c r="E352" s="197"/>
      <c r="F352" s="197"/>
      <c r="G352" s="197"/>
      <c r="I352" s="197"/>
      <c r="J352" s="197"/>
      <c r="K352" s="197"/>
      <c r="L352" s="197"/>
      <c r="M352" s="197"/>
      <c r="N352" s="197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2" customHeight="1" x14ac:dyDescent="0.3">
      <c r="A353" s="197"/>
      <c r="B353" s="197"/>
      <c r="C353" s="198"/>
      <c r="D353" s="197"/>
      <c r="E353" s="197"/>
      <c r="F353" s="197"/>
      <c r="G353" s="197"/>
      <c r="I353" s="197"/>
      <c r="J353" s="197"/>
      <c r="K353" s="197"/>
      <c r="L353" s="197"/>
      <c r="M353" s="197"/>
      <c r="N353" s="197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2" customHeight="1" x14ac:dyDescent="0.3">
      <c r="A354" s="197"/>
      <c r="B354" s="197"/>
      <c r="C354" s="198"/>
      <c r="D354" s="197"/>
      <c r="E354" s="197"/>
      <c r="F354" s="197"/>
      <c r="G354" s="197"/>
      <c r="I354" s="197"/>
      <c r="J354" s="197"/>
      <c r="K354" s="197"/>
      <c r="L354" s="197"/>
      <c r="M354" s="197"/>
      <c r="N354" s="197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2" customHeight="1" x14ac:dyDescent="0.3">
      <c r="A355" s="197"/>
      <c r="B355" s="197"/>
      <c r="C355" s="198"/>
      <c r="D355" s="197"/>
      <c r="E355" s="197"/>
      <c r="F355" s="197"/>
      <c r="G355" s="197"/>
      <c r="I355" s="197"/>
      <c r="J355" s="197"/>
      <c r="K355" s="197"/>
      <c r="L355" s="197"/>
      <c r="M355" s="197"/>
      <c r="N355" s="197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2" customHeight="1" x14ac:dyDescent="0.3">
      <c r="A356" s="197"/>
      <c r="B356" s="197"/>
      <c r="C356" s="198"/>
      <c r="D356" s="197"/>
      <c r="E356" s="197"/>
      <c r="F356" s="197"/>
      <c r="G356" s="197"/>
      <c r="I356" s="197"/>
      <c r="J356" s="197"/>
      <c r="K356" s="197"/>
      <c r="L356" s="197"/>
      <c r="M356" s="197"/>
      <c r="N356" s="197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2" customHeight="1" x14ac:dyDescent="0.3">
      <c r="A357" s="197"/>
      <c r="B357" s="197"/>
      <c r="C357" s="198"/>
      <c r="D357" s="197"/>
      <c r="E357" s="197"/>
      <c r="F357" s="197"/>
      <c r="G357" s="197"/>
      <c r="I357" s="197"/>
      <c r="J357" s="197"/>
      <c r="K357" s="197"/>
      <c r="L357" s="197"/>
      <c r="M357" s="197"/>
      <c r="N357" s="197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2" customHeight="1" x14ac:dyDescent="0.3">
      <c r="A358" s="197"/>
      <c r="B358" s="197"/>
      <c r="C358" s="198"/>
      <c r="D358" s="197"/>
      <c r="E358" s="197"/>
      <c r="F358" s="197"/>
      <c r="G358" s="197"/>
      <c r="I358" s="197"/>
      <c r="J358" s="197"/>
      <c r="K358" s="197"/>
      <c r="L358" s="197"/>
      <c r="M358" s="197"/>
      <c r="N358" s="197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2" customHeight="1" x14ac:dyDescent="0.3">
      <c r="A359" s="197"/>
      <c r="B359" s="197"/>
      <c r="C359" s="198"/>
      <c r="D359" s="197"/>
      <c r="E359" s="197"/>
      <c r="F359" s="197"/>
      <c r="G359" s="197"/>
      <c r="I359" s="197"/>
      <c r="J359" s="197"/>
      <c r="K359" s="197"/>
      <c r="L359" s="197"/>
      <c r="M359" s="197"/>
      <c r="N359" s="197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2" customHeight="1" x14ac:dyDescent="0.3">
      <c r="A360" s="197"/>
      <c r="B360" s="197"/>
      <c r="C360" s="198"/>
      <c r="D360" s="197"/>
      <c r="E360" s="197"/>
      <c r="F360" s="197"/>
      <c r="G360" s="197"/>
      <c r="I360" s="197"/>
      <c r="J360" s="197"/>
      <c r="K360" s="197"/>
      <c r="L360" s="197"/>
      <c r="M360" s="197"/>
      <c r="N360" s="197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2" customHeight="1" x14ac:dyDescent="0.3">
      <c r="A361" s="197"/>
      <c r="B361" s="197"/>
      <c r="C361" s="198"/>
      <c r="D361" s="197"/>
      <c r="E361" s="197"/>
      <c r="F361" s="197"/>
      <c r="G361" s="197"/>
      <c r="I361" s="197"/>
      <c r="J361" s="197"/>
      <c r="K361" s="197"/>
      <c r="L361" s="197"/>
      <c r="M361" s="197"/>
      <c r="N361" s="197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2" customHeight="1" x14ac:dyDescent="0.3">
      <c r="A362" s="197"/>
      <c r="B362" s="197"/>
      <c r="C362" s="198"/>
      <c r="D362" s="197"/>
      <c r="E362" s="197"/>
      <c r="F362" s="197"/>
      <c r="G362" s="197"/>
      <c r="I362" s="197"/>
      <c r="J362" s="197"/>
      <c r="K362" s="197"/>
      <c r="L362" s="197"/>
      <c r="M362" s="197"/>
      <c r="N362" s="197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2" customHeight="1" x14ac:dyDescent="0.3">
      <c r="A363" s="197"/>
      <c r="B363" s="197"/>
      <c r="C363" s="198"/>
      <c r="D363" s="197"/>
      <c r="E363" s="197"/>
      <c r="F363" s="197"/>
      <c r="G363" s="197"/>
      <c r="I363" s="197"/>
      <c r="J363" s="197"/>
      <c r="K363" s="197"/>
      <c r="L363" s="197"/>
      <c r="M363" s="197"/>
      <c r="N363" s="197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2" customHeight="1" x14ac:dyDescent="0.3">
      <c r="A364" s="197"/>
      <c r="B364" s="197"/>
      <c r="C364" s="198"/>
      <c r="D364" s="197"/>
      <c r="E364" s="197"/>
      <c r="F364" s="197"/>
      <c r="G364" s="197"/>
      <c r="I364" s="197"/>
      <c r="J364" s="197"/>
      <c r="K364" s="197"/>
      <c r="L364" s="197"/>
      <c r="M364" s="197"/>
      <c r="N364" s="197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2" customHeight="1" x14ac:dyDescent="0.3">
      <c r="A365" s="197"/>
      <c r="B365" s="197"/>
      <c r="C365" s="198"/>
      <c r="D365" s="197"/>
      <c r="E365" s="197"/>
      <c r="F365" s="197"/>
      <c r="G365" s="197"/>
      <c r="I365" s="197"/>
      <c r="J365" s="197"/>
      <c r="K365" s="197"/>
      <c r="L365" s="197"/>
      <c r="M365" s="197"/>
      <c r="N365" s="197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2" customHeight="1" x14ac:dyDescent="0.3">
      <c r="A366" s="197"/>
      <c r="B366" s="197"/>
      <c r="C366" s="198"/>
      <c r="D366" s="197"/>
      <c r="E366" s="197"/>
      <c r="F366" s="197"/>
      <c r="G366" s="197"/>
      <c r="I366" s="197"/>
      <c r="J366" s="197"/>
      <c r="K366" s="197"/>
      <c r="L366" s="197"/>
      <c r="M366" s="197"/>
      <c r="N366" s="197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2" customHeight="1" x14ac:dyDescent="0.3">
      <c r="A367" s="197"/>
      <c r="B367" s="197"/>
      <c r="C367" s="198"/>
      <c r="D367" s="197"/>
      <c r="E367" s="197"/>
      <c r="F367" s="197"/>
      <c r="G367" s="197"/>
      <c r="I367" s="197"/>
      <c r="J367" s="197"/>
      <c r="K367" s="197"/>
      <c r="L367" s="197"/>
      <c r="M367" s="197"/>
      <c r="N367" s="197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2" customHeight="1" x14ac:dyDescent="0.3">
      <c r="A368" s="197"/>
      <c r="B368" s="197"/>
      <c r="C368" s="198"/>
      <c r="D368" s="197"/>
      <c r="E368" s="197"/>
      <c r="F368" s="197"/>
      <c r="G368" s="197"/>
      <c r="I368" s="197"/>
      <c r="J368" s="197"/>
      <c r="K368" s="197"/>
      <c r="L368" s="197"/>
      <c r="M368" s="197"/>
      <c r="N368" s="197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2" customHeight="1" x14ac:dyDescent="0.3">
      <c r="A369" s="197"/>
      <c r="B369" s="197"/>
      <c r="C369" s="198"/>
      <c r="D369" s="197"/>
      <c r="E369" s="197"/>
      <c r="F369" s="197"/>
      <c r="G369" s="197"/>
      <c r="I369" s="197"/>
      <c r="J369" s="197"/>
      <c r="K369" s="197"/>
      <c r="L369" s="197"/>
      <c r="M369" s="197"/>
      <c r="N369" s="197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2" customHeight="1" x14ac:dyDescent="0.3">
      <c r="A370" s="197"/>
      <c r="B370" s="197"/>
      <c r="C370" s="198"/>
      <c r="D370" s="197"/>
      <c r="E370" s="197"/>
      <c r="F370" s="197"/>
      <c r="G370" s="197"/>
      <c r="I370" s="197"/>
      <c r="J370" s="197"/>
      <c r="K370" s="197"/>
      <c r="L370" s="197"/>
      <c r="M370" s="197"/>
      <c r="N370" s="197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2" customHeight="1" x14ac:dyDescent="0.3">
      <c r="A371" s="197"/>
      <c r="B371" s="197"/>
      <c r="C371" s="198"/>
      <c r="D371" s="197"/>
      <c r="E371" s="197"/>
      <c r="F371" s="197"/>
      <c r="G371" s="197"/>
      <c r="I371" s="197"/>
      <c r="J371" s="197"/>
      <c r="K371" s="197"/>
      <c r="L371" s="197"/>
      <c r="M371" s="197"/>
      <c r="N371" s="197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2" customHeight="1" x14ac:dyDescent="0.3">
      <c r="A372" s="197"/>
      <c r="B372" s="197"/>
      <c r="C372" s="198"/>
      <c r="D372" s="197"/>
      <c r="E372" s="197"/>
      <c r="F372" s="197"/>
      <c r="G372" s="197"/>
      <c r="I372" s="197"/>
      <c r="J372" s="197"/>
      <c r="K372" s="197"/>
      <c r="L372" s="197"/>
      <c r="M372" s="197"/>
      <c r="N372" s="197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2" customHeight="1" x14ac:dyDescent="0.3">
      <c r="A373" s="197"/>
      <c r="B373" s="197"/>
      <c r="C373" s="198"/>
      <c r="D373" s="197"/>
      <c r="E373" s="197"/>
      <c r="F373" s="197"/>
      <c r="G373" s="197"/>
      <c r="I373" s="197"/>
      <c r="J373" s="197"/>
      <c r="K373" s="197"/>
      <c r="L373" s="197"/>
      <c r="M373" s="197"/>
      <c r="N373" s="197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2" customHeight="1" x14ac:dyDescent="0.3">
      <c r="A374" s="197"/>
      <c r="B374" s="197"/>
      <c r="C374" s="198"/>
      <c r="D374" s="197"/>
      <c r="E374" s="197"/>
      <c r="F374" s="197"/>
      <c r="G374" s="197"/>
      <c r="I374" s="197"/>
      <c r="J374" s="197"/>
      <c r="K374" s="197"/>
      <c r="L374" s="197"/>
      <c r="M374" s="197"/>
      <c r="N374" s="197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2" customHeight="1" x14ac:dyDescent="0.3">
      <c r="A375" s="197"/>
      <c r="B375" s="197"/>
      <c r="C375" s="198"/>
      <c r="D375" s="197"/>
      <c r="E375" s="197"/>
      <c r="F375" s="197"/>
      <c r="G375" s="197"/>
      <c r="I375" s="197"/>
      <c r="J375" s="197"/>
      <c r="K375" s="197"/>
      <c r="L375" s="197"/>
      <c r="M375" s="197"/>
      <c r="N375" s="197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2" customHeight="1" x14ac:dyDescent="0.3">
      <c r="A376" s="197"/>
      <c r="B376" s="197"/>
      <c r="C376" s="198"/>
      <c r="D376" s="197"/>
      <c r="E376" s="197"/>
      <c r="F376" s="197"/>
      <c r="G376" s="197"/>
      <c r="I376" s="197"/>
      <c r="J376" s="197"/>
      <c r="K376" s="197"/>
      <c r="L376" s="197"/>
      <c r="M376" s="197"/>
      <c r="N376" s="197"/>
      <c r="T376" s="48"/>
      <c r="U376" s="48"/>
      <c r="V376" s="48"/>
      <c r="W376" s="48"/>
      <c r="X376" s="48"/>
      <c r="Y376" s="48"/>
      <c r="Z376" s="48"/>
    </row>
    <row r="377" spans="1:26" ht="12" customHeight="1" x14ac:dyDescent="0.3">
      <c r="A377" s="197"/>
      <c r="B377" s="197"/>
      <c r="C377" s="198"/>
      <c r="D377" s="197"/>
      <c r="E377" s="197"/>
      <c r="F377" s="197"/>
      <c r="G377" s="197"/>
      <c r="I377" s="197"/>
      <c r="J377" s="197"/>
      <c r="K377" s="197"/>
      <c r="L377" s="197"/>
      <c r="M377" s="197"/>
      <c r="N377" s="197"/>
      <c r="T377" s="48"/>
      <c r="U377" s="48"/>
      <c r="V377" s="48"/>
      <c r="W377" s="48"/>
      <c r="X377" s="48"/>
      <c r="Y377" s="48"/>
      <c r="Z377" s="48"/>
    </row>
    <row r="378" spans="1:26" ht="12" customHeight="1" x14ac:dyDescent="0.3">
      <c r="A378" s="197"/>
      <c r="B378" s="197"/>
      <c r="C378" s="198"/>
      <c r="D378" s="197"/>
      <c r="E378" s="197"/>
      <c r="F378" s="197"/>
      <c r="G378" s="197"/>
      <c r="I378" s="197"/>
      <c r="J378" s="197"/>
      <c r="K378" s="197"/>
      <c r="L378" s="197"/>
      <c r="M378" s="197"/>
      <c r="N378" s="197"/>
      <c r="T378" s="48"/>
      <c r="U378" s="48"/>
      <c r="V378" s="48"/>
      <c r="W378" s="48"/>
      <c r="X378" s="48"/>
      <c r="Y378" s="48"/>
      <c r="Z378" s="48"/>
    </row>
    <row r="379" spans="1:26" ht="12" customHeight="1" x14ac:dyDescent="0.3">
      <c r="A379" s="197"/>
      <c r="B379" s="197"/>
      <c r="C379" s="198"/>
      <c r="D379" s="197"/>
      <c r="E379" s="197"/>
      <c r="F379" s="197"/>
      <c r="G379" s="197"/>
      <c r="I379" s="197"/>
      <c r="J379" s="197"/>
      <c r="K379" s="197"/>
      <c r="L379" s="197"/>
      <c r="M379" s="197"/>
      <c r="N379" s="197"/>
      <c r="T379" s="48"/>
      <c r="U379" s="48"/>
      <c r="V379" s="48"/>
      <c r="W379" s="48"/>
      <c r="X379" s="48"/>
      <c r="Y379" s="48"/>
      <c r="Z379" s="48"/>
    </row>
    <row r="380" spans="1:26" ht="12" customHeight="1" x14ac:dyDescent="0.3">
      <c r="A380" s="197"/>
      <c r="B380" s="197"/>
      <c r="C380" s="198"/>
      <c r="D380" s="197"/>
      <c r="E380" s="197"/>
      <c r="F380" s="197"/>
      <c r="G380" s="197"/>
      <c r="I380" s="197"/>
      <c r="J380" s="197"/>
      <c r="K380" s="197"/>
      <c r="L380" s="197"/>
      <c r="M380" s="197"/>
      <c r="N380" s="197"/>
      <c r="T380" s="48"/>
      <c r="U380" s="48"/>
      <c r="V380" s="48"/>
      <c r="W380" s="48"/>
      <c r="X380" s="48"/>
      <c r="Y380" s="48"/>
      <c r="Z380" s="48"/>
    </row>
    <row r="381" spans="1:26" ht="12" customHeight="1" x14ac:dyDescent="0.3">
      <c r="A381" s="197"/>
      <c r="B381" s="197"/>
      <c r="C381" s="198"/>
      <c r="D381" s="197"/>
      <c r="E381" s="197"/>
      <c r="F381" s="197"/>
      <c r="G381" s="197"/>
      <c r="I381" s="197"/>
      <c r="J381" s="197"/>
      <c r="K381" s="197"/>
      <c r="L381" s="197"/>
      <c r="M381" s="197"/>
      <c r="N381" s="197"/>
      <c r="T381" s="48"/>
      <c r="U381" s="48"/>
      <c r="V381" s="48"/>
      <c r="W381" s="48"/>
      <c r="X381" s="48"/>
      <c r="Y381" s="48"/>
      <c r="Z381" s="48"/>
    </row>
    <row r="382" spans="1:26" ht="12" customHeight="1" x14ac:dyDescent="0.3">
      <c r="A382" s="197"/>
      <c r="B382" s="197"/>
      <c r="C382" s="198"/>
      <c r="D382" s="197"/>
      <c r="E382" s="197"/>
      <c r="F382" s="197"/>
      <c r="G382" s="197"/>
      <c r="I382" s="197"/>
      <c r="J382" s="197"/>
      <c r="K382" s="197"/>
      <c r="L382" s="197"/>
      <c r="M382" s="197"/>
      <c r="N382" s="197"/>
      <c r="T382" s="48"/>
      <c r="U382" s="48"/>
      <c r="V382" s="48"/>
      <c r="W382" s="48"/>
      <c r="X382" s="48"/>
      <c r="Y382" s="48"/>
      <c r="Z382" s="48"/>
    </row>
    <row r="383" spans="1:26" ht="12" customHeight="1" x14ac:dyDescent="0.3">
      <c r="A383" s="197"/>
      <c r="B383" s="197"/>
      <c r="C383" s="198"/>
      <c r="D383" s="197"/>
      <c r="E383" s="197"/>
      <c r="F383" s="197"/>
      <c r="G383" s="197"/>
      <c r="I383" s="197"/>
      <c r="J383" s="197"/>
      <c r="K383" s="197"/>
      <c r="L383" s="197"/>
      <c r="M383" s="197"/>
      <c r="N383" s="197"/>
      <c r="T383" s="48"/>
      <c r="U383" s="48"/>
      <c r="V383" s="48"/>
      <c r="W383" s="48"/>
      <c r="X383" s="48"/>
      <c r="Y383" s="48"/>
      <c r="Z383" s="48"/>
    </row>
    <row r="384" spans="1:26" ht="12" customHeight="1" x14ac:dyDescent="0.3">
      <c r="A384" s="197"/>
      <c r="B384" s="197"/>
      <c r="C384" s="198"/>
      <c r="D384" s="197"/>
      <c r="E384" s="197"/>
      <c r="F384" s="197"/>
      <c r="G384" s="197"/>
      <c r="I384" s="197"/>
      <c r="J384" s="197"/>
      <c r="K384" s="197"/>
      <c r="L384" s="197"/>
      <c r="M384" s="197"/>
      <c r="N384" s="197"/>
      <c r="T384" s="48"/>
      <c r="U384" s="48"/>
      <c r="V384" s="48"/>
      <c r="W384" s="48"/>
      <c r="X384" s="48"/>
      <c r="Y384" s="48"/>
      <c r="Z384" s="48"/>
    </row>
    <row r="385" spans="1:26" ht="12" customHeight="1" x14ac:dyDescent="0.3">
      <c r="A385" s="197"/>
      <c r="B385" s="197"/>
      <c r="C385" s="198"/>
      <c r="D385" s="197"/>
      <c r="E385" s="197"/>
      <c r="F385" s="197"/>
      <c r="G385" s="197"/>
      <c r="I385" s="197"/>
      <c r="J385" s="197"/>
      <c r="K385" s="197"/>
      <c r="L385" s="197"/>
      <c r="M385" s="197"/>
      <c r="N385" s="197"/>
      <c r="T385" s="48"/>
      <c r="U385" s="48"/>
      <c r="V385" s="48"/>
      <c r="W385" s="48"/>
      <c r="X385" s="48"/>
      <c r="Y385" s="48"/>
      <c r="Z385" s="48"/>
    </row>
    <row r="386" spans="1:26" ht="12" customHeight="1" x14ac:dyDescent="0.3">
      <c r="A386" s="197"/>
      <c r="B386" s="197"/>
      <c r="C386" s="198"/>
      <c r="D386" s="197"/>
      <c r="E386" s="197"/>
      <c r="F386" s="197"/>
      <c r="G386" s="197"/>
      <c r="I386" s="197"/>
      <c r="J386" s="197"/>
      <c r="K386" s="197"/>
      <c r="L386" s="197"/>
      <c r="M386" s="197"/>
      <c r="N386" s="197"/>
      <c r="T386" s="48"/>
      <c r="U386" s="48"/>
      <c r="V386" s="48"/>
      <c r="W386" s="48"/>
      <c r="X386" s="48"/>
      <c r="Y386" s="48"/>
      <c r="Z386" s="48"/>
    </row>
    <row r="387" spans="1:26" ht="12" customHeight="1" x14ac:dyDescent="0.3">
      <c r="A387" s="197"/>
      <c r="B387" s="197"/>
      <c r="C387" s="198"/>
      <c r="D387" s="197"/>
      <c r="E387" s="197"/>
      <c r="F387" s="197"/>
      <c r="G387" s="197"/>
      <c r="I387" s="197"/>
      <c r="J387" s="197"/>
      <c r="K387" s="197"/>
      <c r="L387" s="197"/>
      <c r="M387" s="197"/>
      <c r="N387" s="197"/>
      <c r="T387" s="48"/>
      <c r="U387" s="48"/>
      <c r="V387" s="48"/>
      <c r="W387" s="48"/>
      <c r="X387" s="48"/>
      <c r="Y387" s="48"/>
      <c r="Z387" s="48"/>
    </row>
    <row r="388" spans="1:26" ht="12" customHeight="1" x14ac:dyDescent="0.3">
      <c r="A388" s="197"/>
      <c r="B388" s="197"/>
      <c r="C388" s="198"/>
      <c r="D388" s="197"/>
      <c r="E388" s="197"/>
      <c r="F388" s="197"/>
      <c r="G388" s="197"/>
      <c r="I388" s="197"/>
      <c r="J388" s="197"/>
      <c r="K388" s="197"/>
      <c r="L388" s="197"/>
      <c r="M388" s="197"/>
      <c r="N388" s="197"/>
      <c r="T388" s="48"/>
      <c r="U388" s="48"/>
      <c r="V388" s="48"/>
      <c r="W388" s="48"/>
      <c r="X388" s="48"/>
      <c r="Y388" s="48"/>
      <c r="Z388" s="48"/>
    </row>
    <row r="389" spans="1:26" ht="12" customHeight="1" x14ac:dyDescent="0.3">
      <c r="A389" s="197"/>
      <c r="B389" s="197"/>
      <c r="C389" s="198"/>
      <c r="D389" s="197"/>
      <c r="E389" s="197"/>
      <c r="F389" s="197"/>
      <c r="G389" s="197"/>
      <c r="I389" s="197"/>
      <c r="J389" s="197"/>
      <c r="K389" s="197"/>
      <c r="L389" s="197"/>
      <c r="M389" s="197"/>
      <c r="N389" s="197"/>
      <c r="T389" s="48"/>
      <c r="U389" s="48"/>
      <c r="V389" s="48"/>
      <c r="W389" s="48"/>
      <c r="X389" s="48"/>
      <c r="Y389" s="48"/>
      <c r="Z389" s="48"/>
    </row>
    <row r="390" spans="1:26" ht="12" customHeight="1" x14ac:dyDescent="0.3">
      <c r="A390" s="197"/>
      <c r="B390" s="197"/>
      <c r="C390" s="198"/>
      <c r="D390" s="197"/>
      <c r="E390" s="197"/>
      <c r="F390" s="197"/>
      <c r="G390" s="197"/>
      <c r="I390" s="197"/>
      <c r="J390" s="197"/>
      <c r="K390" s="197"/>
      <c r="L390" s="197"/>
      <c r="M390" s="197"/>
      <c r="N390" s="197"/>
      <c r="T390" s="48"/>
      <c r="U390" s="48"/>
      <c r="V390" s="48"/>
      <c r="W390" s="48"/>
      <c r="X390" s="48"/>
      <c r="Y390" s="48"/>
      <c r="Z390" s="48"/>
    </row>
    <row r="391" spans="1:26" ht="12" customHeight="1" x14ac:dyDescent="0.3">
      <c r="A391" s="197"/>
      <c r="B391" s="197"/>
      <c r="C391" s="198"/>
      <c r="D391" s="197"/>
      <c r="E391" s="197"/>
      <c r="F391" s="197"/>
      <c r="G391" s="197"/>
      <c r="I391" s="197"/>
      <c r="J391" s="197"/>
      <c r="K391" s="197"/>
      <c r="L391" s="197"/>
      <c r="M391" s="197"/>
      <c r="N391" s="197"/>
      <c r="T391" s="48"/>
      <c r="U391" s="48"/>
      <c r="V391" s="48"/>
      <c r="W391" s="48"/>
      <c r="X391" s="48"/>
      <c r="Y391" s="48"/>
      <c r="Z391" s="48"/>
    </row>
    <row r="392" spans="1:26" ht="12" customHeight="1" x14ac:dyDescent="0.3">
      <c r="A392" s="197"/>
      <c r="B392" s="197"/>
      <c r="C392" s="198"/>
      <c r="D392" s="197"/>
      <c r="E392" s="197"/>
      <c r="F392" s="197"/>
      <c r="G392" s="197"/>
      <c r="I392" s="197"/>
      <c r="J392" s="197"/>
      <c r="K392" s="197"/>
      <c r="L392" s="197"/>
      <c r="M392" s="197"/>
      <c r="N392" s="197"/>
      <c r="T392" s="48"/>
      <c r="U392" s="48"/>
      <c r="V392" s="48"/>
      <c r="W392" s="48"/>
      <c r="X392" s="48"/>
      <c r="Y392" s="48"/>
      <c r="Z392" s="48"/>
    </row>
    <row r="393" spans="1:26" ht="12" customHeight="1" x14ac:dyDescent="0.3">
      <c r="A393" s="197"/>
      <c r="B393" s="197"/>
      <c r="C393" s="198"/>
      <c r="D393" s="197"/>
      <c r="E393" s="197"/>
      <c r="F393" s="197"/>
      <c r="G393" s="197"/>
      <c r="I393" s="197"/>
      <c r="J393" s="197"/>
      <c r="K393" s="197"/>
      <c r="L393" s="197"/>
      <c r="M393" s="197"/>
      <c r="N393" s="197"/>
      <c r="T393" s="48"/>
      <c r="U393" s="48"/>
      <c r="V393" s="48"/>
      <c r="W393" s="48"/>
      <c r="X393" s="48"/>
      <c r="Y393" s="48"/>
      <c r="Z393" s="48"/>
    </row>
    <row r="394" spans="1:26" ht="12" customHeight="1" x14ac:dyDescent="0.3">
      <c r="A394" s="197"/>
      <c r="B394" s="197"/>
      <c r="C394" s="198"/>
      <c r="D394" s="197"/>
      <c r="E394" s="197"/>
      <c r="F394" s="197"/>
      <c r="G394" s="197"/>
      <c r="I394" s="197"/>
      <c r="J394" s="197"/>
      <c r="K394" s="197"/>
      <c r="L394" s="197"/>
      <c r="M394" s="197"/>
      <c r="N394" s="197"/>
      <c r="T394" s="48"/>
      <c r="U394" s="48"/>
      <c r="V394" s="48"/>
      <c r="W394" s="48"/>
      <c r="X394" s="48"/>
      <c r="Y394" s="48"/>
      <c r="Z394" s="48"/>
    </row>
    <row r="395" spans="1:26" ht="12" customHeight="1" x14ac:dyDescent="0.3">
      <c r="A395" s="197"/>
      <c r="B395" s="197"/>
      <c r="C395" s="198"/>
      <c r="D395" s="197"/>
      <c r="E395" s="197"/>
      <c r="F395" s="197"/>
      <c r="G395" s="197"/>
      <c r="I395" s="197"/>
      <c r="J395" s="197"/>
      <c r="K395" s="197"/>
      <c r="L395" s="197"/>
      <c r="M395" s="197"/>
      <c r="N395" s="197"/>
      <c r="T395" s="48"/>
      <c r="U395" s="48"/>
      <c r="V395" s="48"/>
      <c r="W395" s="48"/>
      <c r="X395" s="48"/>
      <c r="Y395" s="48"/>
      <c r="Z395" s="48"/>
    </row>
    <row r="396" spans="1:26" ht="12" customHeight="1" x14ac:dyDescent="0.3">
      <c r="A396" s="197"/>
      <c r="B396" s="197"/>
      <c r="C396" s="198"/>
      <c r="D396" s="197"/>
      <c r="E396" s="197"/>
      <c r="F396" s="197"/>
      <c r="G396" s="197"/>
      <c r="I396" s="197"/>
      <c r="J396" s="197"/>
      <c r="K396" s="197"/>
      <c r="L396" s="197"/>
      <c r="M396" s="197"/>
      <c r="N396" s="197"/>
      <c r="T396" s="48"/>
      <c r="U396" s="48"/>
      <c r="V396" s="48"/>
      <c r="W396" s="48"/>
      <c r="X396" s="48"/>
      <c r="Y396" s="48"/>
      <c r="Z396" s="48"/>
    </row>
    <row r="397" spans="1:26" ht="12" customHeight="1" x14ac:dyDescent="0.3">
      <c r="A397" s="197"/>
      <c r="B397" s="197"/>
      <c r="C397" s="198"/>
      <c r="D397" s="197"/>
      <c r="E397" s="197"/>
      <c r="F397" s="197"/>
      <c r="G397" s="197"/>
      <c r="I397" s="197"/>
      <c r="J397" s="197"/>
      <c r="K397" s="197"/>
      <c r="L397" s="197"/>
      <c r="M397" s="197"/>
      <c r="N397" s="197"/>
      <c r="T397" s="48"/>
      <c r="U397" s="48"/>
      <c r="V397" s="48"/>
      <c r="W397" s="48"/>
      <c r="X397" s="48"/>
      <c r="Y397" s="48"/>
      <c r="Z397" s="48"/>
    </row>
    <row r="398" spans="1:26" ht="12" customHeight="1" x14ac:dyDescent="0.3">
      <c r="A398" s="197"/>
      <c r="B398" s="197"/>
      <c r="C398" s="198"/>
      <c r="D398" s="197"/>
      <c r="E398" s="197"/>
      <c r="F398" s="197"/>
      <c r="G398" s="197"/>
      <c r="I398" s="197"/>
      <c r="J398" s="197"/>
      <c r="K398" s="197"/>
      <c r="L398" s="197"/>
      <c r="M398" s="197"/>
      <c r="N398" s="197"/>
      <c r="T398" s="48"/>
      <c r="U398" s="48"/>
      <c r="V398" s="48"/>
      <c r="W398" s="48"/>
      <c r="X398" s="48"/>
      <c r="Y398" s="48"/>
      <c r="Z398" s="48"/>
    </row>
    <row r="399" spans="1:26" ht="12" customHeight="1" x14ac:dyDescent="0.3">
      <c r="A399" s="197"/>
      <c r="B399" s="197"/>
      <c r="C399" s="198"/>
      <c r="D399" s="197"/>
      <c r="E399" s="199"/>
      <c r="F399" s="197"/>
      <c r="G399" s="197"/>
      <c r="I399" s="197"/>
      <c r="J399" s="197"/>
      <c r="K399" s="197"/>
      <c r="L399" s="197"/>
      <c r="M399" s="197"/>
      <c r="N399" s="197"/>
      <c r="T399" s="48"/>
      <c r="U399" s="48"/>
      <c r="V399" s="48"/>
      <c r="W399" s="48"/>
      <c r="X399" s="48"/>
      <c r="Y399" s="48"/>
      <c r="Z399" s="48"/>
    </row>
    <row r="400" spans="1:26" ht="12" customHeight="1" x14ac:dyDescent="0.3">
      <c r="A400" s="197"/>
      <c r="B400" s="197"/>
      <c r="C400" s="198"/>
      <c r="D400" s="197"/>
      <c r="E400" s="197"/>
      <c r="F400" s="197"/>
      <c r="G400" s="197"/>
      <c r="I400" s="197"/>
      <c r="J400" s="197"/>
      <c r="K400" s="197"/>
      <c r="L400" s="197"/>
      <c r="M400" s="197"/>
      <c r="N400" s="197"/>
      <c r="T400" s="48"/>
      <c r="U400" s="48"/>
      <c r="V400" s="48"/>
      <c r="W400" s="48"/>
      <c r="X400" s="48"/>
      <c r="Y400" s="48"/>
      <c r="Z400" s="48"/>
    </row>
    <row r="401" spans="1:26" ht="12" customHeight="1" x14ac:dyDescent="0.3">
      <c r="A401" s="197"/>
      <c r="B401" s="197"/>
      <c r="C401" s="198"/>
      <c r="D401" s="197"/>
      <c r="E401" s="197"/>
      <c r="F401" s="197"/>
      <c r="G401" s="197"/>
      <c r="I401" s="197"/>
      <c r="J401" s="197"/>
      <c r="K401" s="197"/>
      <c r="L401" s="197"/>
      <c r="M401" s="197"/>
      <c r="N401" s="197"/>
      <c r="T401" s="48"/>
      <c r="U401" s="48"/>
      <c r="V401" s="48"/>
      <c r="W401" s="48"/>
      <c r="X401" s="48"/>
      <c r="Y401" s="48"/>
      <c r="Z401" s="48"/>
    </row>
    <row r="402" spans="1:26" ht="12" customHeight="1" x14ac:dyDescent="0.3">
      <c r="A402" s="197"/>
      <c r="B402" s="197"/>
      <c r="C402" s="198"/>
      <c r="D402" s="197"/>
      <c r="E402" s="197"/>
      <c r="F402" s="197"/>
      <c r="G402" s="197"/>
      <c r="I402" s="197"/>
      <c r="J402" s="197"/>
      <c r="K402" s="197"/>
      <c r="L402" s="197"/>
      <c r="M402" s="197"/>
      <c r="N402" s="197"/>
      <c r="T402" s="48"/>
      <c r="U402" s="48"/>
      <c r="V402" s="48"/>
      <c r="W402" s="48"/>
      <c r="X402" s="48"/>
      <c r="Y402" s="48"/>
      <c r="Z402" s="48"/>
    </row>
    <row r="403" spans="1:26" ht="12" customHeight="1" x14ac:dyDescent="0.3">
      <c r="A403" s="197"/>
      <c r="B403" s="197"/>
      <c r="C403" s="198"/>
      <c r="D403" s="197"/>
      <c r="E403" s="197"/>
      <c r="F403" s="197"/>
      <c r="G403" s="197"/>
      <c r="I403" s="197"/>
      <c r="J403" s="197"/>
      <c r="K403" s="197"/>
      <c r="L403" s="197"/>
      <c r="M403" s="197"/>
      <c r="N403" s="197"/>
      <c r="T403" s="48"/>
      <c r="U403" s="48"/>
      <c r="V403" s="48"/>
      <c r="W403" s="48"/>
      <c r="X403" s="48"/>
      <c r="Y403" s="48"/>
      <c r="Z403" s="48"/>
    </row>
    <row r="404" spans="1:26" ht="12" customHeight="1" x14ac:dyDescent="0.3">
      <c r="A404" s="197"/>
      <c r="B404" s="197"/>
      <c r="C404" s="198"/>
      <c r="D404" s="197"/>
      <c r="E404" s="197"/>
      <c r="F404" s="197"/>
      <c r="G404" s="197"/>
      <c r="I404" s="197"/>
      <c r="J404" s="197"/>
      <c r="K404" s="197"/>
      <c r="L404" s="197"/>
      <c r="M404" s="197"/>
      <c r="N404" s="197"/>
      <c r="T404" s="48"/>
      <c r="U404" s="48"/>
      <c r="V404" s="48"/>
      <c r="W404" s="48"/>
      <c r="X404" s="48"/>
      <c r="Y404" s="48"/>
      <c r="Z404" s="48"/>
    </row>
    <row r="405" spans="1:26" ht="12" customHeight="1" x14ac:dyDescent="0.3">
      <c r="A405" s="197"/>
      <c r="B405" s="197"/>
      <c r="C405" s="198"/>
      <c r="D405" s="197"/>
      <c r="E405" s="197"/>
      <c r="F405" s="197"/>
      <c r="G405" s="197"/>
      <c r="I405" s="197"/>
      <c r="J405" s="197"/>
      <c r="K405" s="197"/>
      <c r="L405" s="197"/>
      <c r="M405" s="197"/>
      <c r="N405" s="197"/>
      <c r="T405" s="48"/>
      <c r="U405" s="48"/>
      <c r="V405" s="48"/>
      <c r="W405" s="48"/>
      <c r="X405" s="48"/>
      <c r="Y405" s="48"/>
      <c r="Z405" s="48"/>
    </row>
    <row r="406" spans="1:26" ht="12" customHeight="1" x14ac:dyDescent="0.3">
      <c r="A406" s="197"/>
      <c r="B406" s="197"/>
      <c r="C406" s="198"/>
      <c r="D406" s="197"/>
      <c r="E406" s="197"/>
      <c r="F406" s="197"/>
      <c r="G406" s="197"/>
      <c r="I406" s="197"/>
      <c r="J406" s="197"/>
      <c r="K406" s="197"/>
      <c r="L406" s="197"/>
      <c r="M406" s="197"/>
      <c r="N406" s="197"/>
      <c r="T406" s="48"/>
      <c r="U406" s="48"/>
      <c r="V406" s="48"/>
      <c r="W406" s="48"/>
      <c r="X406" s="48"/>
      <c r="Y406" s="48"/>
      <c r="Z406" s="48"/>
    </row>
    <row r="407" spans="1:26" ht="12" customHeight="1" x14ac:dyDescent="0.3">
      <c r="A407" s="197"/>
      <c r="B407" s="197"/>
      <c r="C407" s="198"/>
      <c r="D407" s="197"/>
      <c r="E407" s="197"/>
      <c r="F407" s="197"/>
      <c r="G407" s="197"/>
      <c r="I407" s="197"/>
      <c r="J407" s="197"/>
      <c r="K407" s="197"/>
      <c r="L407" s="197"/>
      <c r="M407" s="197"/>
      <c r="N407" s="197"/>
      <c r="T407" s="48"/>
      <c r="U407" s="48"/>
      <c r="V407" s="48"/>
      <c r="W407" s="48"/>
      <c r="X407" s="48"/>
      <c r="Y407" s="48"/>
      <c r="Z407" s="48"/>
    </row>
    <row r="408" spans="1:26" ht="12" customHeight="1" x14ac:dyDescent="0.3">
      <c r="A408" s="197"/>
      <c r="B408" s="197"/>
      <c r="C408" s="198"/>
      <c r="D408" s="197"/>
      <c r="E408" s="197"/>
      <c r="F408" s="197"/>
      <c r="G408" s="197"/>
      <c r="I408" s="197"/>
      <c r="J408" s="197"/>
      <c r="K408" s="197"/>
      <c r="L408" s="197"/>
      <c r="M408" s="197"/>
      <c r="N408" s="197"/>
      <c r="T408" s="48"/>
      <c r="U408" s="48"/>
      <c r="V408" s="48"/>
      <c r="W408" s="48"/>
      <c r="X408" s="48"/>
      <c r="Y408" s="48"/>
      <c r="Z408" s="48"/>
    </row>
    <row r="409" spans="1:26" ht="12" customHeight="1" x14ac:dyDescent="0.3">
      <c r="A409" s="197"/>
      <c r="B409" s="197"/>
      <c r="C409" s="198"/>
      <c r="D409" s="197"/>
      <c r="E409" s="197"/>
      <c r="F409" s="197"/>
      <c r="G409" s="197"/>
      <c r="I409" s="197"/>
      <c r="J409" s="197"/>
      <c r="K409" s="197"/>
      <c r="L409" s="197"/>
      <c r="M409" s="197"/>
      <c r="N409" s="197"/>
      <c r="T409" s="48"/>
      <c r="U409" s="48"/>
      <c r="V409" s="48"/>
      <c r="W409" s="48"/>
      <c r="X409" s="48"/>
      <c r="Y409" s="48"/>
      <c r="Z409" s="48"/>
    </row>
    <row r="410" spans="1:26" ht="12" customHeight="1" x14ac:dyDescent="0.3">
      <c r="A410" s="197"/>
      <c r="B410" s="197"/>
      <c r="C410" s="198"/>
      <c r="D410" s="197"/>
      <c r="E410" s="197"/>
      <c r="F410" s="197"/>
      <c r="G410" s="197"/>
      <c r="I410" s="197"/>
      <c r="J410" s="197"/>
      <c r="K410" s="197"/>
      <c r="L410" s="197"/>
      <c r="M410" s="197"/>
      <c r="N410" s="197"/>
      <c r="T410" s="48"/>
      <c r="U410" s="48"/>
      <c r="V410" s="48"/>
      <c r="W410" s="48"/>
      <c r="X410" s="48"/>
      <c r="Y410" s="48"/>
      <c r="Z410" s="48"/>
    </row>
    <row r="411" spans="1:26" ht="12" customHeight="1" x14ac:dyDescent="0.3">
      <c r="A411" s="197"/>
      <c r="B411" s="197"/>
      <c r="C411" s="198"/>
      <c r="D411" s="197"/>
      <c r="E411" s="197"/>
      <c r="F411" s="197"/>
      <c r="G411" s="197"/>
      <c r="I411" s="197"/>
      <c r="J411" s="197"/>
      <c r="K411" s="197"/>
      <c r="L411" s="197"/>
      <c r="M411" s="197"/>
      <c r="N411" s="197"/>
      <c r="T411" s="48"/>
      <c r="U411" s="48"/>
      <c r="V411" s="48"/>
      <c r="W411" s="48"/>
      <c r="X411" s="48"/>
      <c r="Y411" s="48"/>
      <c r="Z411" s="48"/>
    </row>
    <row r="412" spans="1:26" ht="12" customHeight="1" x14ac:dyDescent="0.3">
      <c r="A412" s="197"/>
      <c r="B412" s="197"/>
      <c r="C412" s="198"/>
      <c r="D412" s="197"/>
      <c r="E412" s="197"/>
      <c r="F412" s="197"/>
      <c r="G412" s="197"/>
      <c r="I412" s="197"/>
      <c r="J412" s="197"/>
      <c r="K412" s="197"/>
      <c r="L412" s="197"/>
      <c r="M412" s="197"/>
      <c r="N412" s="197"/>
      <c r="T412" s="48"/>
      <c r="U412" s="48"/>
      <c r="V412" s="48"/>
      <c r="W412" s="48"/>
      <c r="X412" s="48"/>
      <c r="Y412" s="48"/>
      <c r="Z412" s="48"/>
    </row>
    <row r="413" spans="1:26" ht="12" customHeight="1" x14ac:dyDescent="0.3">
      <c r="A413" s="197"/>
      <c r="B413" s="197"/>
      <c r="C413" s="198"/>
      <c r="D413" s="197"/>
      <c r="E413" s="197"/>
      <c r="F413" s="197"/>
      <c r="G413" s="197"/>
      <c r="I413" s="197"/>
      <c r="J413" s="197"/>
      <c r="K413" s="197"/>
      <c r="L413" s="197"/>
      <c r="M413" s="197"/>
      <c r="N413" s="197"/>
      <c r="T413" s="48"/>
      <c r="U413" s="48"/>
      <c r="V413" s="48"/>
      <c r="W413" s="48"/>
      <c r="X413" s="48"/>
      <c r="Y413" s="48"/>
      <c r="Z413" s="48"/>
    </row>
    <row r="414" spans="1:26" ht="12" customHeight="1" x14ac:dyDescent="0.3">
      <c r="A414" s="197"/>
      <c r="B414" s="197"/>
      <c r="C414" s="198"/>
      <c r="D414" s="197"/>
      <c r="E414" s="197"/>
      <c r="F414" s="197"/>
      <c r="G414" s="197"/>
      <c r="I414" s="197"/>
      <c r="J414" s="197"/>
      <c r="K414" s="197"/>
      <c r="L414" s="197"/>
      <c r="M414" s="197"/>
      <c r="N414" s="197"/>
      <c r="T414" s="48"/>
      <c r="U414" s="48"/>
      <c r="V414" s="48"/>
      <c r="W414" s="48"/>
      <c r="X414" s="48"/>
      <c r="Y414" s="48"/>
      <c r="Z414" s="48"/>
    </row>
    <row r="415" spans="1:26" ht="12" customHeight="1" x14ac:dyDescent="0.3">
      <c r="A415" s="197"/>
      <c r="B415" s="197"/>
      <c r="C415" s="198"/>
      <c r="D415" s="197"/>
      <c r="E415" s="197"/>
      <c r="F415" s="197"/>
      <c r="G415" s="197"/>
      <c r="I415" s="197"/>
      <c r="J415" s="197"/>
      <c r="K415" s="197"/>
      <c r="L415" s="197"/>
      <c r="M415" s="197"/>
      <c r="N415" s="197"/>
      <c r="T415" s="48"/>
      <c r="U415" s="48"/>
      <c r="V415" s="48"/>
      <c r="W415" s="48"/>
      <c r="X415" s="48"/>
      <c r="Y415" s="48"/>
      <c r="Z415" s="48"/>
    </row>
    <row r="416" spans="1:26" ht="12" customHeight="1" x14ac:dyDescent="0.3">
      <c r="A416" s="197"/>
      <c r="B416" s="197"/>
      <c r="C416" s="198"/>
      <c r="D416" s="197"/>
      <c r="E416" s="197"/>
      <c r="F416" s="197"/>
      <c r="G416" s="197"/>
      <c r="I416" s="197"/>
      <c r="J416" s="197"/>
      <c r="K416" s="197"/>
      <c r="L416" s="197"/>
      <c r="M416" s="197"/>
      <c r="N416" s="197"/>
      <c r="T416" s="48"/>
      <c r="U416" s="48"/>
      <c r="V416" s="48"/>
      <c r="W416" s="48"/>
      <c r="X416" s="48"/>
      <c r="Y416" s="48"/>
      <c r="Z416" s="48"/>
    </row>
    <row r="417" spans="1:26" ht="12" customHeight="1" x14ac:dyDescent="0.3">
      <c r="A417" s="197"/>
      <c r="B417" s="197"/>
      <c r="C417" s="198"/>
      <c r="D417" s="197"/>
      <c r="E417" s="197"/>
      <c r="F417" s="197"/>
      <c r="G417" s="197"/>
      <c r="I417" s="197"/>
      <c r="J417" s="197"/>
      <c r="K417" s="197"/>
      <c r="L417" s="197"/>
      <c r="M417" s="197"/>
      <c r="N417" s="197"/>
      <c r="T417" s="48"/>
      <c r="U417" s="48"/>
      <c r="V417" s="48"/>
      <c r="W417" s="48"/>
      <c r="X417" s="48"/>
      <c r="Y417" s="48"/>
      <c r="Z417" s="48"/>
    </row>
    <row r="418" spans="1:26" ht="12" customHeight="1" x14ac:dyDescent="0.3">
      <c r="A418" s="197"/>
      <c r="B418" s="197"/>
      <c r="C418" s="198"/>
      <c r="D418" s="197"/>
      <c r="E418" s="197"/>
      <c r="F418" s="197"/>
      <c r="G418" s="197"/>
      <c r="I418" s="197"/>
      <c r="J418" s="197"/>
      <c r="K418" s="197"/>
      <c r="L418" s="197"/>
      <c r="M418" s="197"/>
      <c r="N418" s="197"/>
      <c r="T418" s="48"/>
      <c r="U418" s="48"/>
      <c r="V418" s="48"/>
      <c r="W418" s="48"/>
      <c r="X418" s="48"/>
      <c r="Y418" s="48"/>
      <c r="Z418" s="48"/>
    </row>
    <row r="419" spans="1:26" ht="12" customHeight="1" x14ac:dyDescent="0.3">
      <c r="A419" s="197"/>
      <c r="B419" s="197"/>
      <c r="C419" s="198"/>
      <c r="D419" s="197"/>
      <c r="E419" s="197"/>
      <c r="F419" s="197"/>
      <c r="G419" s="197"/>
      <c r="I419" s="197"/>
      <c r="J419" s="197"/>
      <c r="K419" s="197"/>
      <c r="L419" s="197"/>
      <c r="M419" s="197"/>
      <c r="N419" s="197"/>
      <c r="T419" s="48"/>
      <c r="U419" s="48"/>
      <c r="V419" s="48"/>
      <c r="W419" s="48"/>
      <c r="X419" s="48"/>
      <c r="Y419" s="48"/>
      <c r="Z419" s="48"/>
    </row>
    <row r="420" spans="1:26" ht="12" customHeight="1" x14ac:dyDescent="0.3">
      <c r="A420" s="197"/>
      <c r="B420" s="197"/>
      <c r="C420" s="198"/>
      <c r="D420" s="197"/>
      <c r="E420" s="197"/>
      <c r="F420" s="197"/>
      <c r="G420" s="197"/>
      <c r="I420" s="197"/>
      <c r="J420" s="197"/>
      <c r="K420" s="197"/>
      <c r="L420" s="197"/>
      <c r="M420" s="197"/>
      <c r="N420" s="197"/>
      <c r="T420" s="48"/>
      <c r="U420" s="48"/>
      <c r="V420" s="48"/>
      <c r="W420" s="48"/>
      <c r="X420" s="48"/>
      <c r="Y420" s="48"/>
      <c r="Z420" s="48"/>
    </row>
    <row r="421" spans="1:26" ht="12" customHeight="1" x14ac:dyDescent="0.3">
      <c r="A421" s="197"/>
      <c r="B421" s="197"/>
      <c r="C421" s="198"/>
      <c r="D421" s="197"/>
      <c r="E421" s="197"/>
      <c r="F421" s="197"/>
      <c r="G421" s="197"/>
      <c r="I421" s="197"/>
      <c r="J421" s="197"/>
      <c r="K421" s="197"/>
      <c r="L421" s="197"/>
      <c r="M421" s="197"/>
      <c r="N421" s="197"/>
      <c r="T421" s="48"/>
      <c r="U421" s="48"/>
      <c r="V421" s="48"/>
      <c r="W421" s="48"/>
      <c r="X421" s="48"/>
      <c r="Y421" s="48"/>
      <c r="Z421" s="48"/>
    </row>
    <row r="422" spans="1:26" ht="12" customHeight="1" x14ac:dyDescent="0.3">
      <c r="A422" s="197"/>
      <c r="B422" s="197"/>
      <c r="C422" s="198"/>
      <c r="D422" s="197"/>
      <c r="E422" s="197"/>
      <c r="F422" s="197"/>
      <c r="G422" s="197"/>
      <c r="I422" s="197"/>
      <c r="J422" s="197"/>
      <c r="K422" s="197"/>
      <c r="L422" s="197"/>
      <c r="M422" s="197"/>
      <c r="N422" s="197"/>
      <c r="T422" s="48"/>
      <c r="U422" s="48"/>
      <c r="V422" s="48"/>
      <c r="W422" s="48"/>
      <c r="X422" s="48"/>
      <c r="Y422" s="48"/>
      <c r="Z422" s="48"/>
    </row>
    <row r="423" spans="1:26" ht="12" customHeight="1" x14ac:dyDescent="0.3">
      <c r="A423" s="197"/>
      <c r="B423" s="197"/>
      <c r="C423" s="198"/>
      <c r="D423" s="197"/>
      <c r="E423" s="197"/>
      <c r="F423" s="197"/>
      <c r="G423" s="197"/>
      <c r="I423" s="197"/>
      <c r="J423" s="197"/>
      <c r="K423" s="197"/>
      <c r="L423" s="197"/>
      <c r="M423" s="197"/>
      <c r="N423" s="197"/>
      <c r="T423" s="48"/>
      <c r="U423" s="48"/>
      <c r="V423" s="48"/>
      <c r="W423" s="48"/>
      <c r="X423" s="48"/>
      <c r="Y423" s="48"/>
      <c r="Z423" s="48"/>
    </row>
    <row r="424" spans="1:26" ht="12" customHeight="1" x14ac:dyDescent="0.3">
      <c r="A424" s="197"/>
      <c r="B424" s="197"/>
      <c r="C424" s="198"/>
      <c r="D424" s="197"/>
      <c r="E424" s="197"/>
      <c r="F424" s="197"/>
      <c r="G424" s="197"/>
      <c r="I424" s="197"/>
      <c r="J424" s="197"/>
      <c r="K424" s="197"/>
      <c r="L424" s="197"/>
      <c r="M424" s="197"/>
      <c r="N424" s="197"/>
      <c r="T424" s="48"/>
      <c r="U424" s="48"/>
      <c r="V424" s="48"/>
      <c r="W424" s="48"/>
      <c r="X424" s="48"/>
      <c r="Y424" s="48"/>
      <c r="Z424" s="48"/>
    </row>
    <row r="425" spans="1:26" ht="12" customHeight="1" x14ac:dyDescent="0.3">
      <c r="A425" s="197"/>
      <c r="B425" s="197"/>
      <c r="C425" s="198"/>
      <c r="D425" s="197"/>
      <c r="E425" s="197"/>
      <c r="F425" s="197"/>
      <c r="G425" s="197"/>
      <c r="I425" s="197"/>
      <c r="J425" s="197"/>
      <c r="K425" s="197"/>
      <c r="L425" s="197"/>
      <c r="M425" s="197"/>
      <c r="N425" s="197"/>
      <c r="T425" s="48"/>
      <c r="U425" s="48"/>
      <c r="V425" s="48"/>
      <c r="W425" s="48"/>
      <c r="X425" s="48"/>
      <c r="Y425" s="48"/>
      <c r="Z425" s="48"/>
    </row>
    <row r="426" spans="1:26" ht="12" customHeight="1" x14ac:dyDescent="0.3">
      <c r="A426" s="197"/>
      <c r="B426" s="197"/>
      <c r="C426" s="198"/>
      <c r="D426" s="197"/>
      <c r="E426" s="197"/>
      <c r="F426" s="197"/>
      <c r="G426" s="197"/>
      <c r="I426" s="197"/>
      <c r="J426" s="197"/>
      <c r="K426" s="197"/>
      <c r="L426" s="197"/>
      <c r="M426" s="197"/>
      <c r="N426" s="197"/>
      <c r="T426" s="48"/>
      <c r="U426" s="48"/>
      <c r="V426" s="48"/>
      <c r="W426" s="48"/>
      <c r="X426" s="48"/>
      <c r="Y426" s="48"/>
      <c r="Z426" s="48"/>
    </row>
    <row r="427" spans="1:26" ht="12" customHeight="1" x14ac:dyDescent="0.3">
      <c r="A427" s="197"/>
      <c r="B427" s="197"/>
      <c r="C427" s="198"/>
      <c r="D427" s="197"/>
      <c r="E427" s="197"/>
      <c r="F427" s="197"/>
      <c r="G427" s="197"/>
      <c r="I427" s="197"/>
      <c r="J427" s="197"/>
      <c r="K427" s="197"/>
      <c r="L427" s="197"/>
      <c r="M427" s="197"/>
      <c r="N427" s="197"/>
      <c r="T427" s="48"/>
      <c r="U427" s="48"/>
      <c r="V427" s="48"/>
      <c r="W427" s="48"/>
      <c r="X427" s="48"/>
      <c r="Y427" s="48"/>
      <c r="Z427" s="48"/>
    </row>
    <row r="428" spans="1:26" ht="12" customHeight="1" x14ac:dyDescent="0.3">
      <c r="A428" s="197"/>
      <c r="B428" s="197"/>
      <c r="C428" s="198"/>
      <c r="D428" s="197"/>
      <c r="E428" s="197"/>
      <c r="F428" s="197"/>
      <c r="G428" s="197"/>
      <c r="I428" s="197"/>
      <c r="J428" s="197"/>
      <c r="K428" s="197"/>
      <c r="L428" s="197"/>
      <c r="M428" s="197"/>
      <c r="N428" s="197"/>
      <c r="T428" s="48"/>
      <c r="U428" s="48"/>
      <c r="V428" s="48"/>
      <c r="W428" s="48"/>
      <c r="X428" s="48"/>
      <c r="Y428" s="48"/>
      <c r="Z428" s="48"/>
    </row>
    <row r="429" spans="1:26" ht="12" customHeight="1" x14ac:dyDescent="0.3">
      <c r="A429" s="197"/>
      <c r="B429" s="197"/>
      <c r="C429" s="198"/>
      <c r="D429" s="197"/>
      <c r="E429" s="197"/>
      <c r="F429" s="197"/>
      <c r="G429" s="197"/>
      <c r="I429" s="197"/>
      <c r="J429" s="197"/>
      <c r="K429" s="197"/>
      <c r="L429" s="197"/>
      <c r="M429" s="197"/>
      <c r="N429" s="197"/>
      <c r="T429" s="48"/>
      <c r="U429" s="48"/>
      <c r="V429" s="48"/>
      <c r="W429" s="48"/>
      <c r="X429" s="48"/>
      <c r="Y429" s="48"/>
      <c r="Z429" s="48"/>
    </row>
    <row r="430" spans="1:26" ht="12" customHeight="1" x14ac:dyDescent="0.3">
      <c r="A430" s="197"/>
      <c r="B430" s="197"/>
      <c r="C430" s="198"/>
      <c r="D430" s="197"/>
      <c r="E430" s="197"/>
      <c r="F430" s="197"/>
      <c r="G430" s="197"/>
      <c r="I430" s="197"/>
      <c r="J430" s="197"/>
      <c r="K430" s="197"/>
      <c r="L430" s="197"/>
      <c r="M430" s="197"/>
      <c r="N430" s="197"/>
      <c r="T430" s="48"/>
      <c r="U430" s="48"/>
      <c r="V430" s="48"/>
      <c r="W430" s="48"/>
      <c r="X430" s="48"/>
      <c r="Y430" s="48"/>
      <c r="Z430" s="48"/>
    </row>
    <row r="431" spans="1:26" ht="12" customHeight="1" x14ac:dyDescent="0.3">
      <c r="A431" s="197"/>
      <c r="B431" s="197"/>
      <c r="C431" s="198"/>
      <c r="D431" s="197"/>
      <c r="E431" s="197"/>
      <c r="F431" s="197"/>
      <c r="G431" s="197"/>
      <c r="I431" s="197"/>
      <c r="J431" s="197"/>
      <c r="K431" s="197"/>
      <c r="L431" s="197"/>
      <c r="M431" s="197"/>
      <c r="N431" s="197"/>
      <c r="T431" s="48"/>
      <c r="U431" s="48"/>
      <c r="V431" s="48"/>
      <c r="W431" s="48"/>
      <c r="X431" s="48"/>
      <c r="Y431" s="48"/>
      <c r="Z431" s="48"/>
    </row>
    <row r="432" spans="1:26" ht="12" customHeight="1" x14ac:dyDescent="0.3">
      <c r="A432" s="197"/>
      <c r="B432" s="197"/>
      <c r="C432" s="198"/>
      <c r="D432" s="197"/>
      <c r="E432" s="197"/>
      <c r="F432" s="197"/>
      <c r="G432" s="197"/>
      <c r="I432" s="197"/>
      <c r="J432" s="197"/>
      <c r="K432" s="197"/>
      <c r="L432" s="197"/>
      <c r="M432" s="197"/>
      <c r="N432" s="197"/>
      <c r="T432" s="48"/>
      <c r="U432" s="48"/>
      <c r="V432" s="48"/>
      <c r="W432" s="48"/>
      <c r="X432" s="48"/>
      <c r="Y432" s="48"/>
      <c r="Z432" s="48"/>
    </row>
    <row r="433" spans="1:26" ht="12" customHeight="1" x14ac:dyDescent="0.3">
      <c r="A433" s="197"/>
      <c r="B433" s="197"/>
      <c r="C433" s="198"/>
      <c r="D433" s="197"/>
      <c r="E433" s="197"/>
      <c r="F433" s="197"/>
      <c r="G433" s="197"/>
      <c r="I433" s="197"/>
      <c r="J433" s="197"/>
      <c r="K433" s="197"/>
      <c r="L433" s="197"/>
      <c r="M433" s="197"/>
      <c r="N433" s="197"/>
      <c r="T433" s="48"/>
      <c r="U433" s="48"/>
      <c r="V433" s="48"/>
      <c r="W433" s="48"/>
      <c r="X433" s="48"/>
      <c r="Y433" s="48"/>
      <c r="Z433" s="48"/>
    </row>
    <row r="434" spans="1:26" ht="12" customHeight="1" x14ac:dyDescent="0.3">
      <c r="A434" s="197"/>
      <c r="B434" s="197"/>
      <c r="C434" s="198"/>
      <c r="D434" s="197"/>
      <c r="E434" s="197"/>
      <c r="F434" s="197"/>
      <c r="G434" s="197"/>
      <c r="I434" s="197"/>
      <c r="J434" s="197"/>
      <c r="K434" s="197"/>
      <c r="L434" s="197"/>
      <c r="M434" s="197"/>
      <c r="N434" s="197"/>
      <c r="T434" s="48"/>
      <c r="U434" s="48"/>
      <c r="V434" s="48"/>
      <c r="W434" s="48"/>
      <c r="X434" s="48"/>
      <c r="Y434" s="48"/>
      <c r="Z434" s="48"/>
    </row>
    <row r="435" spans="1:26" ht="12" customHeight="1" x14ac:dyDescent="0.3">
      <c r="A435" s="197"/>
      <c r="B435" s="197"/>
      <c r="C435" s="198"/>
      <c r="D435" s="197"/>
      <c r="E435" s="197"/>
      <c r="F435" s="197"/>
      <c r="G435" s="197"/>
      <c r="I435" s="197"/>
      <c r="J435" s="197"/>
      <c r="K435" s="197"/>
      <c r="L435" s="197"/>
      <c r="M435" s="197"/>
      <c r="N435" s="197"/>
      <c r="T435" s="48"/>
      <c r="U435" s="48"/>
      <c r="V435" s="48"/>
      <c r="W435" s="48"/>
      <c r="X435" s="48"/>
      <c r="Y435" s="48"/>
      <c r="Z435" s="48"/>
    </row>
    <row r="436" spans="1:26" ht="12" customHeight="1" x14ac:dyDescent="0.3">
      <c r="A436" s="197"/>
      <c r="B436" s="197"/>
      <c r="C436" s="198"/>
      <c r="D436" s="197"/>
      <c r="E436" s="197"/>
      <c r="F436" s="197"/>
      <c r="G436" s="197"/>
      <c r="I436" s="197"/>
      <c r="J436" s="197"/>
      <c r="K436" s="197"/>
      <c r="L436" s="197"/>
      <c r="M436" s="197"/>
      <c r="N436" s="197"/>
      <c r="T436" s="48"/>
      <c r="U436" s="48"/>
      <c r="V436" s="48"/>
      <c r="W436" s="48"/>
      <c r="X436" s="48"/>
      <c r="Y436" s="48"/>
      <c r="Z436" s="48"/>
    </row>
    <row r="437" spans="1:26" ht="12" customHeight="1" x14ac:dyDescent="0.3">
      <c r="A437" s="197"/>
      <c r="B437" s="197"/>
      <c r="C437" s="198"/>
      <c r="D437" s="197"/>
      <c r="E437" s="197"/>
      <c r="F437" s="197"/>
      <c r="G437" s="197"/>
      <c r="I437" s="197"/>
      <c r="J437" s="197"/>
      <c r="K437" s="197"/>
      <c r="L437" s="197"/>
      <c r="M437" s="197"/>
      <c r="N437" s="197"/>
      <c r="T437" s="48"/>
      <c r="U437" s="48"/>
      <c r="V437" s="48"/>
      <c r="W437" s="48"/>
      <c r="X437" s="48"/>
      <c r="Y437" s="48"/>
      <c r="Z437" s="48"/>
    </row>
    <row r="438" spans="1:26" ht="12" customHeight="1" x14ac:dyDescent="0.3">
      <c r="A438" s="197"/>
      <c r="B438" s="197"/>
      <c r="C438" s="198"/>
      <c r="D438" s="197"/>
      <c r="E438" s="197"/>
      <c r="F438" s="197"/>
      <c r="G438" s="197"/>
      <c r="I438" s="197"/>
      <c r="J438" s="197"/>
      <c r="K438" s="197"/>
      <c r="L438" s="197"/>
      <c r="M438" s="197"/>
      <c r="N438" s="197"/>
      <c r="T438" s="48"/>
      <c r="U438" s="48"/>
      <c r="V438" s="48"/>
      <c r="W438" s="48"/>
      <c r="X438" s="48"/>
      <c r="Y438" s="48"/>
      <c r="Z438" s="48"/>
    </row>
    <row r="439" spans="1:26" ht="12" customHeight="1" x14ac:dyDescent="0.3">
      <c r="A439" s="197"/>
      <c r="B439" s="197"/>
      <c r="C439" s="198"/>
      <c r="D439" s="197"/>
      <c r="E439" s="197"/>
      <c r="F439" s="197"/>
      <c r="G439" s="197"/>
      <c r="I439" s="197"/>
      <c r="J439" s="197"/>
      <c r="K439" s="197"/>
      <c r="L439" s="197"/>
      <c r="M439" s="197"/>
      <c r="N439" s="197"/>
      <c r="T439" s="48"/>
      <c r="U439" s="48"/>
      <c r="V439" s="48"/>
      <c r="W439" s="48"/>
      <c r="X439" s="48"/>
      <c r="Y439" s="48"/>
      <c r="Z439" s="48"/>
    </row>
    <row r="440" spans="1:26" ht="12" customHeight="1" x14ac:dyDescent="0.3">
      <c r="A440" s="197"/>
      <c r="B440" s="197"/>
      <c r="C440" s="198"/>
      <c r="D440" s="197"/>
      <c r="E440" s="197"/>
      <c r="F440" s="197"/>
      <c r="G440" s="197"/>
      <c r="I440" s="197"/>
      <c r="J440" s="197"/>
      <c r="K440" s="197"/>
      <c r="L440" s="197"/>
      <c r="M440" s="197"/>
      <c r="N440" s="197"/>
      <c r="T440" s="48"/>
      <c r="U440" s="48"/>
      <c r="V440" s="48"/>
      <c r="W440" s="48"/>
      <c r="X440" s="48"/>
      <c r="Y440" s="48"/>
      <c r="Z440" s="48"/>
    </row>
    <row r="441" spans="1:26" ht="12" customHeight="1" x14ac:dyDescent="0.3">
      <c r="A441" s="197"/>
      <c r="B441" s="197"/>
      <c r="C441" s="198"/>
      <c r="D441" s="197"/>
      <c r="E441" s="197"/>
      <c r="F441" s="197"/>
      <c r="G441" s="197"/>
      <c r="I441" s="197"/>
      <c r="J441" s="197"/>
      <c r="K441" s="197"/>
      <c r="L441" s="197"/>
      <c r="M441" s="197"/>
      <c r="N441" s="197"/>
      <c r="T441" s="48"/>
      <c r="U441" s="48"/>
      <c r="V441" s="48"/>
      <c r="W441" s="48"/>
      <c r="X441" s="48"/>
      <c r="Y441" s="48"/>
      <c r="Z441" s="48"/>
    </row>
    <row r="442" spans="1:26" ht="12" customHeight="1" x14ac:dyDescent="0.3">
      <c r="A442" s="197"/>
      <c r="B442" s="197"/>
      <c r="C442" s="198"/>
      <c r="D442" s="197"/>
      <c r="E442" s="197"/>
      <c r="F442" s="197"/>
      <c r="G442" s="197"/>
      <c r="I442" s="197"/>
      <c r="J442" s="197"/>
      <c r="K442" s="197"/>
      <c r="L442" s="197"/>
      <c r="M442" s="197"/>
      <c r="N442" s="197"/>
      <c r="T442" s="48"/>
      <c r="U442" s="48"/>
      <c r="V442" s="48"/>
      <c r="W442" s="48"/>
      <c r="X442" s="48"/>
      <c r="Y442" s="48"/>
      <c r="Z442" s="48"/>
    </row>
    <row r="443" spans="1:26" ht="12" customHeight="1" x14ac:dyDescent="0.3">
      <c r="A443" s="197"/>
      <c r="B443" s="197"/>
      <c r="C443" s="198"/>
      <c r="D443" s="197"/>
      <c r="E443" s="197"/>
      <c r="F443" s="197"/>
      <c r="G443" s="197"/>
      <c r="I443" s="197"/>
      <c r="J443" s="197"/>
      <c r="K443" s="197"/>
      <c r="L443" s="197"/>
      <c r="M443" s="197"/>
      <c r="N443" s="197"/>
      <c r="T443" s="48"/>
      <c r="U443" s="48"/>
      <c r="V443" s="48"/>
      <c r="W443" s="48"/>
      <c r="X443" s="48"/>
      <c r="Y443" s="48"/>
      <c r="Z443" s="48"/>
    </row>
    <row r="444" spans="1:26" ht="12" customHeight="1" x14ac:dyDescent="0.3">
      <c r="A444" s="197"/>
      <c r="B444" s="197"/>
      <c r="C444" s="198"/>
      <c r="D444" s="197"/>
      <c r="E444" s="197"/>
      <c r="F444" s="197"/>
      <c r="G444" s="197"/>
      <c r="I444" s="197"/>
      <c r="J444" s="197"/>
      <c r="K444" s="197"/>
      <c r="L444" s="197"/>
      <c r="M444" s="197"/>
      <c r="N444" s="197"/>
      <c r="T444" s="48"/>
      <c r="U444" s="48"/>
      <c r="V444" s="48"/>
      <c r="W444" s="48"/>
      <c r="X444" s="48"/>
      <c r="Y444" s="48"/>
      <c r="Z444" s="48"/>
    </row>
    <row r="445" spans="1:26" ht="12" customHeight="1" x14ac:dyDescent="0.3">
      <c r="A445" s="197"/>
      <c r="B445" s="197"/>
      <c r="C445" s="198"/>
      <c r="D445" s="197"/>
      <c r="E445" s="197"/>
      <c r="F445" s="197"/>
      <c r="G445" s="197"/>
      <c r="I445" s="197"/>
      <c r="J445" s="197"/>
      <c r="K445" s="197"/>
      <c r="L445" s="197"/>
      <c r="M445" s="197"/>
      <c r="N445" s="197"/>
      <c r="T445" s="48"/>
      <c r="U445" s="48"/>
      <c r="V445" s="48"/>
      <c r="W445" s="48"/>
      <c r="X445" s="48"/>
      <c r="Y445" s="48"/>
      <c r="Z445" s="48"/>
    </row>
    <row r="446" spans="1:26" ht="12" customHeight="1" x14ac:dyDescent="0.3">
      <c r="A446" s="197"/>
      <c r="B446" s="197"/>
      <c r="C446" s="198"/>
      <c r="D446" s="197"/>
      <c r="E446" s="197"/>
      <c r="F446" s="197"/>
      <c r="G446" s="197"/>
      <c r="I446" s="197"/>
      <c r="J446" s="197"/>
      <c r="K446" s="197"/>
      <c r="L446" s="197"/>
      <c r="M446" s="197"/>
      <c r="N446" s="197"/>
      <c r="T446" s="48"/>
      <c r="U446" s="48"/>
      <c r="V446" s="48"/>
      <c r="W446" s="48"/>
      <c r="X446" s="48"/>
      <c r="Y446" s="48"/>
      <c r="Z446" s="48"/>
    </row>
    <row r="447" spans="1:26" ht="12" customHeight="1" x14ac:dyDescent="0.3">
      <c r="A447" s="197"/>
      <c r="B447" s="197"/>
      <c r="C447" s="198"/>
      <c r="D447" s="197"/>
      <c r="E447" s="197"/>
      <c r="F447" s="197"/>
      <c r="G447" s="197"/>
      <c r="I447" s="197"/>
      <c r="J447" s="197"/>
      <c r="K447" s="197"/>
      <c r="L447" s="197"/>
      <c r="M447" s="197"/>
      <c r="N447" s="197"/>
      <c r="T447" s="48"/>
      <c r="U447" s="48"/>
      <c r="V447" s="48"/>
      <c r="W447" s="48"/>
      <c r="X447" s="48"/>
      <c r="Y447" s="48"/>
      <c r="Z447" s="48"/>
    </row>
    <row r="448" spans="1:26" ht="12" customHeight="1" x14ac:dyDescent="0.3">
      <c r="A448" s="197"/>
      <c r="B448" s="197"/>
      <c r="C448" s="198"/>
      <c r="D448" s="197"/>
      <c r="E448" s="197"/>
      <c r="F448" s="197"/>
      <c r="G448" s="197"/>
      <c r="I448" s="197"/>
      <c r="J448" s="197"/>
      <c r="K448" s="197"/>
      <c r="L448" s="197"/>
      <c r="M448" s="197"/>
      <c r="N448" s="197"/>
      <c r="T448" s="48"/>
      <c r="U448" s="48"/>
      <c r="V448" s="48"/>
      <c r="W448" s="48"/>
      <c r="X448" s="48"/>
      <c r="Y448" s="48"/>
      <c r="Z448" s="48"/>
    </row>
    <row r="449" spans="1:26" ht="12" customHeight="1" x14ac:dyDescent="0.3">
      <c r="A449" s="197"/>
      <c r="B449" s="197"/>
      <c r="C449" s="198"/>
      <c r="D449" s="197"/>
      <c r="E449" s="197"/>
      <c r="F449" s="197"/>
      <c r="G449" s="197"/>
      <c r="I449" s="197"/>
      <c r="J449" s="197"/>
      <c r="K449" s="197"/>
      <c r="L449" s="197"/>
      <c r="M449" s="197"/>
      <c r="N449" s="197"/>
      <c r="T449" s="48"/>
      <c r="U449" s="48"/>
      <c r="V449" s="48"/>
      <c r="W449" s="48"/>
      <c r="X449" s="48"/>
      <c r="Y449" s="48"/>
      <c r="Z449" s="48"/>
    </row>
    <row r="450" spans="1:26" ht="12" customHeight="1" x14ac:dyDescent="0.3">
      <c r="A450" s="197"/>
      <c r="B450" s="197"/>
      <c r="C450" s="198"/>
      <c r="D450" s="197"/>
      <c r="E450" s="197"/>
      <c r="F450" s="197"/>
      <c r="G450" s="197"/>
      <c r="I450" s="197"/>
      <c r="J450" s="197"/>
      <c r="K450" s="197"/>
      <c r="L450" s="197"/>
      <c r="M450" s="197"/>
      <c r="N450" s="197"/>
      <c r="T450" s="48"/>
      <c r="U450" s="48"/>
      <c r="V450" s="48"/>
      <c r="W450" s="48"/>
      <c r="X450" s="48"/>
      <c r="Y450" s="48"/>
      <c r="Z450" s="48"/>
    </row>
    <row r="451" spans="1:26" ht="12" customHeight="1" x14ac:dyDescent="0.3">
      <c r="A451" s="197"/>
      <c r="B451" s="197"/>
      <c r="C451" s="198"/>
      <c r="D451" s="197"/>
      <c r="E451" s="197"/>
      <c r="F451" s="197"/>
      <c r="G451" s="197"/>
      <c r="I451" s="197"/>
      <c r="J451" s="197"/>
      <c r="K451" s="197"/>
      <c r="L451" s="197"/>
      <c r="M451" s="197"/>
      <c r="N451" s="197"/>
      <c r="T451" s="48"/>
      <c r="U451" s="48"/>
      <c r="V451" s="48"/>
      <c r="W451" s="48"/>
      <c r="X451" s="48"/>
      <c r="Y451" s="48"/>
      <c r="Z451" s="48"/>
    </row>
    <row r="452" spans="1:26" ht="12" customHeight="1" x14ac:dyDescent="0.3">
      <c r="A452" s="197"/>
      <c r="B452" s="197"/>
      <c r="C452" s="198"/>
      <c r="D452" s="197"/>
      <c r="E452" s="197"/>
      <c r="F452" s="197"/>
      <c r="G452" s="197"/>
      <c r="I452" s="197"/>
      <c r="J452" s="197"/>
      <c r="K452" s="197"/>
      <c r="L452" s="197"/>
      <c r="M452" s="197"/>
      <c r="N452" s="197"/>
      <c r="T452" s="48"/>
      <c r="U452" s="48"/>
      <c r="V452" s="48"/>
      <c r="W452" s="48"/>
      <c r="X452" s="48"/>
      <c r="Y452" s="48"/>
      <c r="Z452" s="48"/>
    </row>
    <row r="453" spans="1:26" ht="12" customHeight="1" x14ac:dyDescent="0.3">
      <c r="A453" s="197"/>
      <c r="B453" s="197"/>
      <c r="C453" s="198"/>
      <c r="D453" s="197"/>
      <c r="E453" s="197"/>
      <c r="F453" s="197"/>
      <c r="G453" s="197"/>
      <c r="I453" s="197"/>
      <c r="J453" s="197"/>
      <c r="K453" s="197"/>
      <c r="L453" s="197"/>
      <c r="M453" s="197"/>
      <c r="N453" s="197"/>
      <c r="T453" s="48"/>
      <c r="U453" s="48"/>
      <c r="V453" s="48"/>
      <c r="W453" s="48"/>
      <c r="X453" s="48"/>
      <c r="Y453" s="48"/>
      <c r="Z453" s="48"/>
    </row>
    <row r="454" spans="1:26" ht="12" customHeight="1" x14ac:dyDescent="0.3">
      <c r="A454" s="197"/>
      <c r="B454" s="197"/>
      <c r="C454" s="198"/>
      <c r="D454" s="197"/>
      <c r="E454" s="197"/>
      <c r="F454" s="197"/>
      <c r="G454" s="197"/>
      <c r="I454" s="197"/>
      <c r="J454" s="197"/>
      <c r="K454" s="197"/>
      <c r="L454" s="197"/>
      <c r="M454" s="197"/>
      <c r="N454" s="197"/>
      <c r="T454" s="48"/>
      <c r="U454" s="48"/>
      <c r="V454" s="48"/>
      <c r="W454" s="48"/>
      <c r="X454" s="48"/>
      <c r="Y454" s="48"/>
      <c r="Z454" s="48"/>
    </row>
    <row r="455" spans="1:26" ht="12" customHeight="1" x14ac:dyDescent="0.3">
      <c r="A455" s="197"/>
      <c r="B455" s="197"/>
      <c r="C455" s="198"/>
      <c r="D455" s="197"/>
      <c r="E455" s="197"/>
      <c r="F455" s="197"/>
      <c r="G455" s="197"/>
      <c r="I455" s="197"/>
      <c r="J455" s="197"/>
      <c r="K455" s="197"/>
      <c r="L455" s="197"/>
      <c r="M455" s="197"/>
      <c r="N455" s="197"/>
      <c r="T455" s="48"/>
      <c r="U455" s="48"/>
      <c r="V455" s="48"/>
      <c r="W455" s="48"/>
      <c r="X455" s="48"/>
      <c r="Y455" s="48"/>
      <c r="Z455" s="48"/>
    </row>
    <row r="456" spans="1:26" ht="12" customHeight="1" x14ac:dyDescent="0.3">
      <c r="A456" s="197"/>
      <c r="B456" s="197"/>
      <c r="C456" s="198"/>
      <c r="D456" s="197"/>
      <c r="E456" s="197"/>
      <c r="F456" s="197"/>
      <c r="G456" s="197"/>
      <c r="I456" s="197"/>
      <c r="J456" s="197"/>
      <c r="K456" s="197"/>
      <c r="L456" s="197"/>
      <c r="M456" s="197"/>
      <c r="N456" s="197"/>
      <c r="T456" s="48"/>
      <c r="U456" s="48"/>
      <c r="V456" s="48"/>
      <c r="W456" s="48"/>
      <c r="X456" s="48"/>
      <c r="Y456" s="48"/>
      <c r="Z456" s="48"/>
    </row>
    <row r="457" spans="1:26" ht="12" customHeight="1" x14ac:dyDescent="0.3">
      <c r="A457" s="197"/>
      <c r="B457" s="197"/>
      <c r="C457" s="198"/>
      <c r="D457" s="197"/>
      <c r="E457" s="197"/>
      <c r="F457" s="197"/>
      <c r="G457" s="197"/>
      <c r="I457" s="197"/>
      <c r="J457" s="197"/>
      <c r="K457" s="197"/>
      <c r="L457" s="197"/>
      <c r="M457" s="197"/>
      <c r="N457" s="197"/>
      <c r="T457" s="48"/>
      <c r="U457" s="48"/>
      <c r="V457" s="48"/>
      <c r="W457" s="48"/>
      <c r="X457" s="48"/>
      <c r="Y457" s="48"/>
      <c r="Z457" s="48"/>
    </row>
    <row r="458" spans="1:26" ht="12" customHeight="1" x14ac:dyDescent="0.3">
      <c r="A458" s="197"/>
      <c r="B458" s="197"/>
      <c r="C458" s="198"/>
      <c r="D458" s="197"/>
      <c r="E458" s="197"/>
      <c r="F458" s="197"/>
      <c r="G458" s="197"/>
      <c r="I458" s="197"/>
      <c r="J458" s="197"/>
      <c r="K458" s="197"/>
      <c r="L458" s="197"/>
      <c r="M458" s="197"/>
      <c r="N458" s="197"/>
      <c r="T458" s="48"/>
      <c r="U458" s="48"/>
      <c r="V458" s="48"/>
      <c r="W458" s="48"/>
      <c r="X458" s="48"/>
      <c r="Y458" s="48"/>
      <c r="Z458" s="48"/>
    </row>
    <row r="459" spans="1:26" ht="12" customHeight="1" x14ac:dyDescent="0.3">
      <c r="A459" s="197"/>
      <c r="B459" s="197"/>
      <c r="C459" s="198"/>
      <c r="D459" s="197"/>
      <c r="E459" s="197"/>
      <c r="F459" s="197"/>
      <c r="G459" s="197"/>
      <c r="I459" s="197"/>
      <c r="J459" s="197"/>
      <c r="K459" s="197"/>
      <c r="L459" s="197"/>
      <c r="M459" s="197"/>
      <c r="N459" s="197"/>
      <c r="T459" s="48"/>
      <c r="U459" s="48"/>
      <c r="V459" s="48"/>
      <c r="W459" s="48"/>
      <c r="X459" s="48"/>
      <c r="Y459" s="48"/>
      <c r="Z459" s="48"/>
    </row>
    <row r="460" spans="1:26" ht="12" customHeight="1" x14ac:dyDescent="0.3">
      <c r="A460" s="197"/>
      <c r="B460" s="197"/>
      <c r="C460" s="198"/>
      <c r="D460" s="197"/>
      <c r="E460" s="197"/>
      <c r="F460" s="197"/>
      <c r="G460" s="197"/>
      <c r="I460" s="197"/>
      <c r="J460" s="197"/>
      <c r="K460" s="197"/>
      <c r="L460" s="197"/>
      <c r="M460" s="197"/>
      <c r="N460" s="197"/>
      <c r="T460" s="48"/>
      <c r="U460" s="48"/>
      <c r="V460" s="48"/>
      <c r="W460" s="48"/>
      <c r="X460" s="48"/>
      <c r="Y460" s="48"/>
      <c r="Z460" s="48"/>
    </row>
    <row r="461" spans="1:26" ht="12" customHeight="1" x14ac:dyDescent="0.3">
      <c r="A461" s="197"/>
      <c r="B461" s="197"/>
      <c r="C461" s="198"/>
      <c r="D461" s="197"/>
      <c r="E461" s="197"/>
      <c r="F461" s="197"/>
      <c r="G461" s="197"/>
      <c r="I461" s="197"/>
      <c r="J461" s="197"/>
      <c r="K461" s="197"/>
      <c r="L461" s="197"/>
      <c r="M461" s="197"/>
      <c r="N461" s="197"/>
      <c r="T461" s="48"/>
      <c r="U461" s="48"/>
      <c r="V461" s="48"/>
      <c r="W461" s="48"/>
      <c r="X461" s="48"/>
      <c r="Y461" s="48"/>
      <c r="Z461" s="48"/>
    </row>
    <row r="462" spans="1:26" ht="12" customHeight="1" x14ac:dyDescent="0.3">
      <c r="A462" s="197"/>
      <c r="B462" s="197"/>
      <c r="C462" s="198"/>
      <c r="D462" s="197"/>
      <c r="E462" s="197"/>
      <c r="F462" s="197"/>
      <c r="G462" s="197"/>
      <c r="I462" s="197"/>
      <c r="J462" s="197"/>
      <c r="K462" s="197"/>
      <c r="L462" s="197"/>
      <c r="M462" s="197"/>
      <c r="N462" s="197"/>
      <c r="T462" s="48"/>
      <c r="U462" s="48"/>
      <c r="V462" s="48"/>
      <c r="W462" s="48"/>
      <c r="X462" s="48"/>
      <c r="Y462" s="48"/>
      <c r="Z462" s="48"/>
    </row>
    <row r="463" spans="1:26" ht="12" customHeight="1" x14ac:dyDescent="0.3">
      <c r="A463" s="197"/>
      <c r="B463" s="197"/>
      <c r="C463" s="198"/>
      <c r="D463" s="197"/>
      <c r="E463" s="197"/>
      <c r="F463" s="197"/>
      <c r="G463" s="197"/>
      <c r="I463" s="197"/>
      <c r="J463" s="197"/>
      <c r="K463" s="197"/>
      <c r="L463" s="197"/>
      <c r="M463" s="197"/>
      <c r="N463" s="197"/>
      <c r="T463" s="48"/>
      <c r="U463" s="48"/>
      <c r="V463" s="48"/>
      <c r="W463" s="48"/>
      <c r="X463" s="48"/>
      <c r="Y463" s="48"/>
      <c r="Z463" s="48"/>
    </row>
    <row r="464" spans="1:26" ht="12" customHeight="1" x14ac:dyDescent="0.3">
      <c r="A464" s="197"/>
      <c r="B464" s="197"/>
      <c r="C464" s="198"/>
      <c r="D464" s="197"/>
      <c r="E464" s="197"/>
      <c r="F464" s="197"/>
      <c r="G464" s="197"/>
      <c r="I464" s="197"/>
      <c r="J464" s="197"/>
      <c r="K464" s="197"/>
      <c r="L464" s="197"/>
      <c r="M464" s="197"/>
      <c r="N464" s="197"/>
      <c r="T464" s="48"/>
      <c r="U464" s="48"/>
      <c r="V464" s="48"/>
      <c r="W464" s="48"/>
      <c r="X464" s="48"/>
      <c r="Y464" s="48"/>
      <c r="Z464" s="48"/>
    </row>
    <row r="465" spans="1:26" ht="12" customHeight="1" x14ac:dyDescent="0.3">
      <c r="A465" s="197"/>
      <c r="B465" s="197"/>
      <c r="C465" s="198"/>
      <c r="D465" s="197"/>
      <c r="E465" s="197"/>
      <c r="F465" s="197"/>
      <c r="G465" s="197"/>
      <c r="I465" s="197"/>
      <c r="J465" s="197"/>
      <c r="K465" s="197"/>
      <c r="L465" s="197"/>
      <c r="M465" s="197"/>
      <c r="N465" s="197"/>
      <c r="T465" s="48"/>
      <c r="U465" s="48"/>
      <c r="V465" s="48"/>
      <c r="W465" s="48"/>
      <c r="X465" s="48"/>
      <c r="Y465" s="48"/>
      <c r="Z465" s="48"/>
    </row>
    <row r="466" spans="1:26" ht="12" customHeight="1" x14ac:dyDescent="0.3">
      <c r="A466" s="197"/>
      <c r="B466" s="197"/>
      <c r="C466" s="198"/>
      <c r="D466" s="197"/>
      <c r="E466" s="197"/>
      <c r="F466" s="197"/>
      <c r="G466" s="197"/>
      <c r="I466" s="197"/>
      <c r="J466" s="197"/>
      <c r="K466" s="197"/>
      <c r="L466" s="197"/>
      <c r="M466" s="197"/>
      <c r="N466" s="197"/>
      <c r="T466" s="48"/>
      <c r="U466" s="48"/>
      <c r="V466" s="48"/>
      <c r="W466" s="48"/>
      <c r="X466" s="48"/>
      <c r="Y466" s="48"/>
      <c r="Z466" s="48"/>
    </row>
    <row r="467" spans="1:26" ht="12" customHeight="1" x14ac:dyDescent="0.3">
      <c r="A467" s="197"/>
      <c r="B467" s="197"/>
      <c r="C467" s="198"/>
      <c r="D467" s="197"/>
      <c r="E467" s="197"/>
      <c r="F467" s="197"/>
      <c r="G467" s="197"/>
      <c r="I467" s="197"/>
      <c r="J467" s="197"/>
      <c r="K467" s="197"/>
      <c r="L467" s="197"/>
      <c r="M467" s="197"/>
      <c r="N467" s="197"/>
      <c r="T467" s="48"/>
      <c r="U467" s="48"/>
      <c r="V467" s="48"/>
      <c r="W467" s="48"/>
      <c r="X467" s="48"/>
      <c r="Y467" s="48"/>
      <c r="Z467" s="48"/>
    </row>
    <row r="468" spans="1:26" ht="12" customHeight="1" x14ac:dyDescent="0.3">
      <c r="A468" s="197"/>
      <c r="B468" s="197"/>
      <c r="C468" s="198"/>
      <c r="D468" s="197"/>
      <c r="E468" s="197"/>
      <c r="F468" s="197"/>
      <c r="G468" s="197"/>
      <c r="I468" s="197"/>
      <c r="J468" s="197"/>
      <c r="K468" s="197"/>
      <c r="L468" s="197"/>
      <c r="M468" s="197"/>
      <c r="N468" s="197"/>
      <c r="T468" s="48"/>
      <c r="U468" s="48"/>
      <c r="V468" s="48"/>
      <c r="W468" s="48"/>
      <c r="X468" s="48"/>
      <c r="Y468" s="48"/>
      <c r="Z468" s="48"/>
    </row>
    <row r="469" spans="1:26" ht="12" customHeight="1" x14ac:dyDescent="0.3">
      <c r="A469" s="197"/>
      <c r="B469" s="197"/>
      <c r="C469" s="198"/>
      <c r="D469" s="197"/>
      <c r="E469" s="197"/>
      <c r="F469" s="197"/>
      <c r="G469" s="197"/>
      <c r="I469" s="197"/>
      <c r="J469" s="197"/>
      <c r="K469" s="197"/>
      <c r="L469" s="197"/>
      <c r="M469" s="197"/>
      <c r="N469" s="197"/>
      <c r="T469" s="48"/>
      <c r="U469" s="48"/>
      <c r="V469" s="48"/>
      <c r="W469" s="48"/>
      <c r="X469" s="48"/>
      <c r="Y469" s="48"/>
      <c r="Z469" s="48"/>
    </row>
    <row r="470" spans="1:26" ht="12" customHeight="1" x14ac:dyDescent="0.3">
      <c r="A470" s="197"/>
      <c r="B470" s="197"/>
      <c r="C470" s="198"/>
      <c r="D470" s="197"/>
      <c r="E470" s="197"/>
      <c r="F470" s="197"/>
      <c r="G470" s="197"/>
      <c r="I470" s="197"/>
      <c r="J470" s="197"/>
      <c r="K470" s="197"/>
      <c r="L470" s="197"/>
      <c r="M470" s="197"/>
      <c r="N470" s="197"/>
      <c r="T470" s="48"/>
      <c r="U470" s="48"/>
      <c r="V470" s="48"/>
      <c r="W470" s="48"/>
      <c r="X470" s="48"/>
      <c r="Y470" s="48"/>
      <c r="Z470" s="48"/>
    </row>
    <row r="471" spans="1:26" ht="12" customHeight="1" x14ac:dyDescent="0.3">
      <c r="A471" s="197"/>
      <c r="B471" s="197"/>
      <c r="C471" s="198"/>
      <c r="D471" s="197"/>
      <c r="E471" s="197"/>
      <c r="F471" s="197"/>
      <c r="G471" s="197"/>
      <c r="I471" s="197"/>
      <c r="J471" s="197"/>
      <c r="K471" s="197"/>
      <c r="L471" s="197"/>
      <c r="M471" s="197"/>
      <c r="N471" s="197"/>
      <c r="T471" s="48"/>
      <c r="U471" s="48"/>
      <c r="V471" s="48"/>
      <c r="W471" s="48"/>
      <c r="X471" s="48"/>
      <c r="Y471" s="48"/>
      <c r="Z471" s="48"/>
    </row>
    <row r="472" spans="1:26" ht="12" customHeight="1" x14ac:dyDescent="0.3">
      <c r="A472" s="197"/>
      <c r="B472" s="197"/>
      <c r="C472" s="198"/>
      <c r="D472" s="197"/>
      <c r="E472" s="197"/>
      <c r="F472" s="197"/>
      <c r="G472" s="197"/>
      <c r="I472" s="197"/>
      <c r="J472" s="197"/>
      <c r="K472" s="197"/>
      <c r="L472" s="197"/>
      <c r="M472" s="197"/>
      <c r="N472" s="197"/>
      <c r="T472" s="48"/>
      <c r="U472" s="48"/>
      <c r="V472" s="48"/>
      <c r="W472" s="48"/>
      <c r="X472" s="48"/>
      <c r="Y472" s="48"/>
      <c r="Z472" s="48"/>
    </row>
    <row r="473" spans="1:26" ht="12" customHeight="1" x14ac:dyDescent="0.3">
      <c r="A473" s="197"/>
      <c r="B473" s="197"/>
      <c r="C473" s="198"/>
      <c r="D473" s="197"/>
      <c r="E473" s="197"/>
      <c r="F473" s="197"/>
      <c r="G473" s="197"/>
      <c r="I473" s="197"/>
      <c r="J473" s="197"/>
      <c r="K473" s="197"/>
      <c r="L473" s="197"/>
      <c r="M473" s="197"/>
      <c r="N473" s="197"/>
      <c r="T473" s="48"/>
      <c r="U473" s="48"/>
      <c r="V473" s="48"/>
      <c r="W473" s="48"/>
      <c r="X473" s="48"/>
      <c r="Y473" s="48"/>
      <c r="Z473" s="48"/>
    </row>
    <row r="474" spans="1:26" ht="12" customHeight="1" x14ac:dyDescent="0.3">
      <c r="A474" s="197"/>
      <c r="B474" s="197"/>
      <c r="C474" s="198"/>
      <c r="D474" s="197"/>
      <c r="E474" s="197"/>
      <c r="F474" s="197"/>
      <c r="G474" s="197"/>
      <c r="I474" s="197"/>
      <c r="J474" s="197"/>
      <c r="K474" s="197"/>
      <c r="L474" s="197"/>
      <c r="M474" s="197"/>
      <c r="N474" s="197"/>
      <c r="T474" s="48"/>
      <c r="U474" s="48"/>
      <c r="V474" s="48"/>
      <c r="W474" s="48"/>
      <c r="X474" s="48"/>
      <c r="Y474" s="48"/>
      <c r="Z474" s="48"/>
    </row>
    <row r="475" spans="1:26" ht="12" customHeight="1" x14ac:dyDescent="0.3">
      <c r="A475" s="197"/>
      <c r="B475" s="197"/>
      <c r="C475" s="198"/>
      <c r="D475" s="197"/>
      <c r="E475" s="197"/>
      <c r="F475" s="197"/>
      <c r="G475" s="197"/>
      <c r="I475" s="197"/>
      <c r="J475" s="197"/>
      <c r="K475" s="197"/>
      <c r="L475" s="197"/>
      <c r="M475" s="197"/>
      <c r="N475" s="197"/>
      <c r="T475" s="48"/>
      <c r="U475" s="48"/>
      <c r="V475" s="48"/>
      <c r="W475" s="48"/>
      <c r="X475" s="48"/>
      <c r="Y475" s="48"/>
      <c r="Z475" s="48"/>
    </row>
    <row r="476" spans="1:26" ht="12" customHeight="1" x14ac:dyDescent="0.3">
      <c r="A476" s="197"/>
      <c r="B476" s="197"/>
      <c r="C476" s="198"/>
      <c r="D476" s="197"/>
      <c r="E476" s="197"/>
      <c r="F476" s="197"/>
      <c r="G476" s="197"/>
      <c r="I476" s="197"/>
      <c r="J476" s="197"/>
      <c r="K476" s="197"/>
      <c r="L476" s="197"/>
      <c r="M476" s="197"/>
      <c r="N476" s="197"/>
      <c r="T476" s="48"/>
      <c r="U476" s="48"/>
      <c r="V476" s="48"/>
      <c r="W476" s="48"/>
      <c r="X476" s="48"/>
      <c r="Y476" s="48"/>
      <c r="Z476" s="48"/>
    </row>
    <row r="477" spans="1:26" ht="12" customHeight="1" x14ac:dyDescent="0.3">
      <c r="A477" s="197"/>
      <c r="B477" s="197"/>
      <c r="C477" s="198"/>
      <c r="D477" s="197"/>
      <c r="E477" s="197"/>
      <c r="F477" s="197"/>
      <c r="G477" s="197"/>
      <c r="I477" s="197"/>
      <c r="J477" s="197"/>
      <c r="K477" s="197"/>
      <c r="L477" s="197"/>
      <c r="M477" s="197"/>
      <c r="N477" s="197"/>
      <c r="T477" s="48"/>
      <c r="U477" s="48"/>
      <c r="V477" s="48"/>
      <c r="W477" s="48"/>
      <c r="X477" s="48"/>
      <c r="Y477" s="48"/>
      <c r="Z477" s="48"/>
    </row>
    <row r="478" spans="1:26" ht="12" customHeight="1" x14ac:dyDescent="0.3">
      <c r="A478" s="197"/>
      <c r="B478" s="197"/>
      <c r="C478" s="198"/>
      <c r="D478" s="197"/>
      <c r="E478" s="197"/>
      <c r="F478" s="197"/>
      <c r="G478" s="197"/>
      <c r="I478" s="197"/>
      <c r="J478" s="197"/>
      <c r="K478" s="197"/>
      <c r="L478" s="197"/>
      <c r="M478" s="197"/>
      <c r="N478" s="197"/>
      <c r="T478" s="48"/>
      <c r="U478" s="48"/>
      <c r="V478" s="48"/>
      <c r="W478" s="48"/>
      <c r="X478" s="48"/>
      <c r="Y478" s="48"/>
      <c r="Z478" s="48"/>
    </row>
    <row r="479" spans="1:26" ht="12" customHeight="1" x14ac:dyDescent="0.3">
      <c r="A479" s="197"/>
      <c r="B479" s="197"/>
      <c r="C479" s="198"/>
      <c r="D479" s="197"/>
      <c r="E479" s="197"/>
      <c r="F479" s="197"/>
      <c r="G479" s="197"/>
      <c r="I479" s="197"/>
      <c r="J479" s="197"/>
      <c r="K479" s="197"/>
      <c r="L479" s="197"/>
      <c r="M479" s="197"/>
      <c r="N479" s="197"/>
      <c r="T479" s="48"/>
      <c r="U479" s="48"/>
      <c r="V479" s="48"/>
      <c r="W479" s="48"/>
      <c r="X479" s="48"/>
      <c r="Y479" s="48"/>
      <c r="Z479" s="48"/>
    </row>
    <row r="480" spans="1:26" ht="12" customHeight="1" x14ac:dyDescent="0.3">
      <c r="A480" s="197"/>
      <c r="B480" s="197"/>
      <c r="C480" s="198"/>
      <c r="D480" s="197"/>
      <c r="E480" s="197"/>
      <c r="F480" s="197"/>
      <c r="G480" s="197"/>
      <c r="I480" s="197"/>
      <c r="J480" s="197"/>
      <c r="K480" s="197"/>
      <c r="L480" s="197"/>
      <c r="M480" s="197"/>
      <c r="N480" s="197"/>
      <c r="T480" s="48"/>
      <c r="U480" s="48"/>
      <c r="V480" s="48"/>
      <c r="W480" s="48"/>
      <c r="X480" s="48"/>
      <c r="Y480" s="48"/>
      <c r="Z480" s="48"/>
    </row>
    <row r="481" spans="1:26" ht="12" customHeight="1" x14ac:dyDescent="0.3">
      <c r="A481" s="197"/>
      <c r="B481" s="197"/>
      <c r="C481" s="198"/>
      <c r="D481" s="197"/>
      <c r="E481" s="197"/>
      <c r="F481" s="197"/>
      <c r="G481" s="197"/>
      <c r="I481" s="197"/>
      <c r="J481" s="197"/>
      <c r="K481" s="197"/>
      <c r="L481" s="197"/>
      <c r="M481" s="197"/>
      <c r="N481" s="197"/>
      <c r="T481" s="48"/>
      <c r="U481" s="48"/>
      <c r="V481" s="48"/>
      <c r="W481" s="48"/>
      <c r="X481" s="48"/>
      <c r="Y481" s="48"/>
      <c r="Z481" s="48"/>
    </row>
    <row r="482" spans="1:26" ht="12" customHeight="1" x14ac:dyDescent="0.3">
      <c r="A482" s="197"/>
      <c r="B482" s="197"/>
      <c r="C482" s="198"/>
      <c r="D482" s="197"/>
      <c r="E482" s="197"/>
      <c r="F482" s="197"/>
      <c r="G482" s="197"/>
      <c r="I482" s="197"/>
      <c r="J482" s="197"/>
      <c r="K482" s="197"/>
      <c r="L482" s="197"/>
      <c r="M482" s="197"/>
      <c r="N482" s="197"/>
      <c r="T482" s="48"/>
      <c r="U482" s="48"/>
      <c r="V482" s="48"/>
      <c r="W482" s="48"/>
      <c r="X482" s="48"/>
      <c r="Y482" s="48"/>
      <c r="Z482" s="48"/>
    </row>
    <row r="483" spans="1:26" ht="12" customHeight="1" x14ac:dyDescent="0.3">
      <c r="A483" s="197"/>
      <c r="B483" s="197"/>
      <c r="C483" s="198"/>
      <c r="D483" s="197"/>
      <c r="E483" s="197"/>
      <c r="F483" s="197"/>
      <c r="G483" s="197"/>
      <c r="I483" s="197"/>
      <c r="J483" s="197"/>
      <c r="K483" s="197"/>
      <c r="L483" s="197"/>
      <c r="M483" s="197"/>
      <c r="N483" s="197"/>
      <c r="T483" s="48"/>
      <c r="U483" s="48"/>
      <c r="V483" s="48"/>
      <c r="W483" s="48"/>
      <c r="X483" s="48"/>
      <c r="Y483" s="48"/>
      <c r="Z483" s="48"/>
    </row>
    <row r="484" spans="1:26" ht="12" customHeight="1" x14ac:dyDescent="0.3">
      <c r="A484" s="197"/>
      <c r="B484" s="197"/>
      <c r="C484" s="198"/>
      <c r="D484" s="197"/>
      <c r="E484" s="197"/>
      <c r="F484" s="197"/>
      <c r="G484" s="197"/>
      <c r="I484" s="197"/>
      <c r="J484" s="197"/>
      <c r="K484" s="197"/>
      <c r="L484" s="197"/>
      <c r="M484" s="197"/>
      <c r="N484" s="197"/>
      <c r="T484" s="48"/>
      <c r="U484" s="48"/>
      <c r="V484" s="48"/>
      <c r="W484" s="48"/>
      <c r="X484" s="48"/>
      <c r="Y484" s="48"/>
      <c r="Z484" s="48"/>
    </row>
    <row r="485" spans="1:26" ht="12" customHeight="1" x14ac:dyDescent="0.3">
      <c r="A485" s="197"/>
      <c r="B485" s="197"/>
      <c r="C485" s="198"/>
      <c r="D485" s="197"/>
      <c r="E485" s="197"/>
      <c r="F485" s="197"/>
      <c r="G485" s="197"/>
      <c r="I485" s="197"/>
      <c r="J485" s="197"/>
      <c r="K485" s="197"/>
      <c r="L485" s="197"/>
      <c r="M485" s="197"/>
      <c r="N485" s="197"/>
      <c r="T485" s="48"/>
      <c r="U485" s="48"/>
      <c r="V485" s="48"/>
      <c r="W485" s="48"/>
      <c r="X485" s="48"/>
      <c r="Y485" s="48"/>
      <c r="Z485" s="48"/>
    </row>
    <row r="486" spans="1:26" ht="12" customHeight="1" x14ac:dyDescent="0.3">
      <c r="A486" s="197"/>
      <c r="B486" s="197"/>
      <c r="C486" s="198"/>
      <c r="D486" s="197"/>
      <c r="E486" s="197"/>
      <c r="F486" s="197"/>
      <c r="G486" s="197"/>
      <c r="I486" s="197"/>
      <c r="J486" s="197"/>
      <c r="K486" s="197"/>
      <c r="L486" s="197"/>
      <c r="M486" s="197"/>
      <c r="N486" s="197"/>
      <c r="T486" s="48"/>
      <c r="U486" s="48"/>
      <c r="V486" s="48"/>
      <c r="W486" s="48"/>
      <c r="X486" s="48"/>
      <c r="Y486" s="48"/>
      <c r="Z486" s="48"/>
    </row>
    <row r="487" spans="1:26" ht="12" customHeight="1" x14ac:dyDescent="0.3">
      <c r="A487" s="197"/>
      <c r="B487" s="197"/>
      <c r="C487" s="198"/>
      <c r="D487" s="197"/>
      <c r="E487" s="197"/>
      <c r="F487" s="197"/>
      <c r="G487" s="197"/>
      <c r="I487" s="197"/>
      <c r="J487" s="197"/>
      <c r="K487" s="197"/>
      <c r="L487" s="197"/>
      <c r="M487" s="197"/>
      <c r="N487" s="197"/>
      <c r="T487" s="48"/>
      <c r="U487" s="48"/>
      <c r="V487" s="48"/>
      <c r="W487" s="48"/>
      <c r="X487" s="48"/>
      <c r="Y487" s="48"/>
      <c r="Z487" s="48"/>
    </row>
    <row r="488" spans="1:26" ht="12" customHeight="1" x14ac:dyDescent="0.3">
      <c r="A488" s="197"/>
      <c r="B488" s="197"/>
      <c r="C488" s="198"/>
      <c r="D488" s="197"/>
      <c r="E488" s="199"/>
      <c r="F488" s="197"/>
      <c r="G488" s="197"/>
      <c r="I488" s="197"/>
      <c r="J488" s="197"/>
      <c r="K488" s="197"/>
      <c r="L488" s="197"/>
      <c r="M488" s="197"/>
      <c r="N488" s="197"/>
      <c r="T488" s="48"/>
      <c r="U488" s="48"/>
      <c r="V488" s="48"/>
      <c r="W488" s="48"/>
      <c r="X488" s="48"/>
      <c r="Y488" s="48"/>
      <c r="Z488" s="48"/>
    </row>
    <row r="489" spans="1:26" ht="12" customHeight="1" x14ac:dyDescent="0.3">
      <c r="A489" s="197"/>
      <c r="B489" s="197"/>
      <c r="C489" s="198"/>
      <c r="D489" s="197"/>
      <c r="E489" s="197"/>
      <c r="F489" s="197"/>
      <c r="G489" s="197"/>
      <c r="I489" s="197"/>
      <c r="J489" s="197"/>
      <c r="K489" s="197"/>
      <c r="L489" s="197"/>
      <c r="M489" s="197"/>
      <c r="N489" s="197"/>
      <c r="T489" s="48"/>
      <c r="U489" s="48"/>
      <c r="V489" s="48"/>
      <c r="W489" s="48"/>
      <c r="X489" s="48"/>
      <c r="Y489" s="48"/>
      <c r="Z489" s="48"/>
    </row>
    <row r="490" spans="1:26" ht="12" customHeight="1" x14ac:dyDescent="0.3">
      <c r="A490" s="197"/>
      <c r="B490" s="197"/>
      <c r="C490" s="198"/>
      <c r="D490" s="197"/>
      <c r="E490" s="197"/>
      <c r="F490" s="197"/>
      <c r="G490" s="197"/>
      <c r="I490" s="197"/>
      <c r="J490" s="197"/>
      <c r="K490" s="197"/>
      <c r="L490" s="197"/>
      <c r="M490" s="197"/>
      <c r="N490" s="197"/>
      <c r="T490" s="48"/>
      <c r="U490" s="48"/>
      <c r="V490" s="48"/>
      <c r="W490" s="48"/>
      <c r="X490" s="48"/>
      <c r="Y490" s="48"/>
      <c r="Z490" s="48"/>
    </row>
    <row r="491" spans="1:26" ht="12" customHeight="1" x14ac:dyDescent="0.3">
      <c r="A491" s="197"/>
      <c r="B491" s="197"/>
      <c r="C491" s="198"/>
      <c r="D491" s="197"/>
      <c r="E491" s="197"/>
      <c r="F491" s="197"/>
      <c r="G491" s="197"/>
      <c r="I491" s="197"/>
      <c r="J491" s="197"/>
      <c r="K491" s="197"/>
      <c r="L491" s="197"/>
      <c r="M491" s="197"/>
      <c r="N491" s="197"/>
      <c r="T491" s="48"/>
      <c r="U491" s="48"/>
      <c r="V491" s="48"/>
      <c r="W491" s="48"/>
      <c r="X491" s="48"/>
      <c r="Y491" s="48"/>
      <c r="Z491" s="48"/>
    </row>
    <row r="492" spans="1:26" ht="12" customHeight="1" x14ac:dyDescent="0.3">
      <c r="A492" s="197"/>
      <c r="B492" s="197"/>
      <c r="C492" s="198"/>
      <c r="D492" s="197"/>
      <c r="E492" s="197"/>
      <c r="F492" s="197"/>
      <c r="G492" s="197"/>
      <c r="I492" s="197"/>
      <c r="J492" s="197"/>
      <c r="K492" s="197"/>
      <c r="L492" s="197"/>
      <c r="M492" s="197"/>
      <c r="N492" s="197"/>
      <c r="T492" s="48"/>
      <c r="U492" s="48"/>
      <c r="V492" s="48"/>
      <c r="W492" s="48"/>
      <c r="X492" s="48"/>
      <c r="Y492" s="48"/>
      <c r="Z492" s="48"/>
    </row>
    <row r="493" spans="1:26" ht="12" customHeight="1" x14ac:dyDescent="0.3">
      <c r="A493" s="197"/>
      <c r="B493" s="197"/>
      <c r="C493" s="198"/>
      <c r="D493" s="197"/>
      <c r="E493" s="197"/>
      <c r="F493" s="197"/>
      <c r="G493" s="197"/>
      <c r="I493" s="197"/>
      <c r="J493" s="197"/>
      <c r="K493" s="197"/>
      <c r="L493" s="197"/>
      <c r="M493" s="197"/>
      <c r="N493" s="197"/>
      <c r="T493" s="48"/>
      <c r="U493" s="48"/>
      <c r="V493" s="48"/>
      <c r="W493" s="48"/>
      <c r="X493" s="48"/>
      <c r="Y493" s="48"/>
      <c r="Z493" s="48"/>
    </row>
    <row r="494" spans="1:26" ht="12" customHeight="1" x14ac:dyDescent="0.3">
      <c r="A494" s="197"/>
      <c r="B494" s="197"/>
      <c r="C494" s="198"/>
      <c r="D494" s="197"/>
      <c r="E494" s="197"/>
      <c r="F494" s="197"/>
      <c r="G494" s="197"/>
      <c r="I494" s="197"/>
      <c r="J494" s="197"/>
      <c r="K494" s="197"/>
      <c r="L494" s="197"/>
      <c r="M494" s="197"/>
      <c r="N494" s="197"/>
      <c r="T494" s="48"/>
      <c r="U494" s="48"/>
      <c r="V494" s="48"/>
      <c r="W494" s="48"/>
      <c r="X494" s="48"/>
      <c r="Y494" s="48"/>
      <c r="Z494" s="48"/>
    </row>
    <row r="495" spans="1:26" ht="12" customHeight="1" x14ac:dyDescent="0.3">
      <c r="A495" s="197"/>
      <c r="B495" s="197"/>
      <c r="C495" s="198"/>
      <c r="D495" s="197"/>
      <c r="E495" s="197"/>
      <c r="F495" s="197"/>
      <c r="G495" s="197"/>
      <c r="I495" s="197"/>
      <c r="J495" s="197"/>
      <c r="K495" s="197"/>
      <c r="L495" s="197"/>
      <c r="M495" s="197"/>
      <c r="N495" s="197"/>
      <c r="T495" s="48"/>
      <c r="U495" s="48"/>
      <c r="V495" s="48"/>
      <c r="W495" s="48"/>
      <c r="X495" s="48"/>
      <c r="Y495" s="48"/>
      <c r="Z495" s="48"/>
    </row>
    <row r="496" spans="1:26" ht="12" customHeight="1" x14ac:dyDescent="0.3">
      <c r="A496" s="197"/>
      <c r="B496" s="197"/>
      <c r="C496" s="198"/>
      <c r="D496" s="197"/>
      <c r="E496" s="197"/>
      <c r="F496" s="197"/>
      <c r="G496" s="197"/>
      <c r="I496" s="197"/>
      <c r="J496" s="197"/>
      <c r="K496" s="197"/>
      <c r="L496" s="197"/>
      <c r="M496" s="197"/>
      <c r="N496" s="197"/>
      <c r="T496" s="48"/>
      <c r="U496" s="48"/>
      <c r="V496" s="48"/>
      <c r="W496" s="48"/>
      <c r="X496" s="48"/>
      <c r="Y496" s="48"/>
      <c r="Z496" s="48"/>
    </row>
    <row r="497" spans="1:26" ht="12" customHeight="1" x14ac:dyDescent="0.3">
      <c r="A497" s="197"/>
      <c r="B497" s="197"/>
      <c r="C497" s="198"/>
      <c r="D497" s="197"/>
      <c r="E497" s="197"/>
      <c r="F497" s="197"/>
      <c r="G497" s="197"/>
      <c r="I497" s="197"/>
      <c r="J497" s="197"/>
      <c r="K497" s="197"/>
      <c r="L497" s="197"/>
      <c r="M497" s="197"/>
      <c r="N497" s="197"/>
      <c r="T497" s="48"/>
      <c r="U497" s="48"/>
      <c r="V497" s="48"/>
      <c r="W497" s="48"/>
      <c r="X497" s="48"/>
      <c r="Y497" s="48"/>
      <c r="Z497" s="48"/>
    </row>
    <row r="498" spans="1:26" ht="12" customHeight="1" x14ac:dyDescent="0.3">
      <c r="A498" s="197"/>
      <c r="B498" s="197"/>
      <c r="C498" s="198"/>
      <c r="D498" s="197"/>
      <c r="E498" s="197"/>
      <c r="F498" s="197"/>
      <c r="G498" s="197"/>
      <c r="I498" s="197"/>
      <c r="J498" s="197"/>
      <c r="K498" s="197"/>
      <c r="L498" s="197"/>
      <c r="M498" s="197"/>
      <c r="N498" s="197"/>
      <c r="T498" s="48"/>
      <c r="U498" s="48"/>
      <c r="V498" s="48"/>
      <c r="W498" s="48"/>
      <c r="X498" s="48"/>
      <c r="Y498" s="48"/>
      <c r="Z498" s="48"/>
    </row>
    <row r="499" spans="1:26" ht="12" customHeight="1" x14ac:dyDescent="0.3">
      <c r="A499" s="197"/>
      <c r="B499" s="197"/>
      <c r="C499" s="198"/>
      <c r="D499" s="197"/>
      <c r="E499" s="197"/>
      <c r="F499" s="197"/>
      <c r="G499" s="197"/>
      <c r="I499" s="197"/>
      <c r="J499" s="197"/>
      <c r="K499" s="197"/>
      <c r="L499" s="197"/>
      <c r="M499" s="197"/>
      <c r="N499" s="197"/>
      <c r="T499" s="48"/>
      <c r="U499" s="48"/>
      <c r="V499" s="48"/>
      <c r="W499" s="48"/>
      <c r="X499" s="48"/>
      <c r="Y499" s="48"/>
      <c r="Z499" s="48"/>
    </row>
    <row r="500" spans="1:26" ht="12" customHeight="1" x14ac:dyDescent="0.3">
      <c r="A500" s="197"/>
      <c r="B500" s="197"/>
      <c r="C500" s="198"/>
      <c r="D500" s="197"/>
      <c r="E500" s="197"/>
      <c r="F500" s="197"/>
      <c r="G500" s="197"/>
      <c r="I500" s="197"/>
      <c r="J500" s="197"/>
      <c r="K500" s="197"/>
      <c r="L500" s="197"/>
      <c r="M500" s="197"/>
      <c r="N500" s="197"/>
      <c r="T500" s="48"/>
      <c r="U500" s="48"/>
      <c r="V500" s="48"/>
      <c r="W500" s="48"/>
      <c r="X500" s="48"/>
      <c r="Y500" s="48"/>
      <c r="Z500" s="48"/>
    </row>
    <row r="501" spans="1:26" ht="12" customHeight="1" x14ac:dyDescent="0.3">
      <c r="A501" s="197"/>
      <c r="B501" s="197"/>
      <c r="C501" s="198"/>
      <c r="D501" s="197"/>
      <c r="E501" s="197"/>
      <c r="F501" s="197"/>
      <c r="G501" s="197"/>
      <c r="I501" s="197"/>
      <c r="J501" s="197"/>
      <c r="K501" s="197"/>
      <c r="L501" s="197"/>
      <c r="M501" s="197"/>
      <c r="N501" s="197"/>
      <c r="T501" s="48"/>
      <c r="U501" s="48"/>
      <c r="V501" s="48"/>
      <c r="W501" s="48"/>
      <c r="X501" s="48"/>
      <c r="Y501" s="48"/>
      <c r="Z501" s="48"/>
    </row>
    <row r="502" spans="1:26" ht="12" customHeight="1" x14ac:dyDescent="0.3">
      <c r="A502" s="197"/>
      <c r="B502" s="197"/>
      <c r="C502" s="198"/>
      <c r="D502" s="197"/>
      <c r="E502" s="197"/>
      <c r="F502" s="197"/>
      <c r="G502" s="197"/>
      <c r="I502" s="197"/>
      <c r="J502" s="197"/>
      <c r="K502" s="197"/>
      <c r="L502" s="197"/>
      <c r="M502" s="197"/>
      <c r="N502" s="197"/>
      <c r="T502" s="48"/>
      <c r="U502" s="48"/>
      <c r="V502" s="48"/>
      <c r="W502" s="48"/>
      <c r="X502" s="48"/>
      <c r="Y502" s="48"/>
      <c r="Z502" s="48"/>
    </row>
    <row r="503" spans="1:26" ht="12" customHeight="1" x14ac:dyDescent="0.3">
      <c r="A503" s="197"/>
      <c r="B503" s="197"/>
      <c r="C503" s="198"/>
      <c r="D503" s="197"/>
      <c r="E503" s="197"/>
      <c r="F503" s="197"/>
      <c r="G503" s="197"/>
      <c r="I503" s="197"/>
      <c r="J503" s="197"/>
      <c r="K503" s="197"/>
      <c r="L503" s="197"/>
      <c r="M503" s="197"/>
      <c r="N503" s="197"/>
      <c r="T503" s="48"/>
      <c r="U503" s="48"/>
      <c r="V503" s="48"/>
      <c r="W503" s="48"/>
      <c r="X503" s="48"/>
      <c r="Y503" s="48"/>
      <c r="Z503" s="48"/>
    </row>
    <row r="504" spans="1:26" ht="12" customHeight="1" x14ac:dyDescent="0.3">
      <c r="A504" s="197"/>
      <c r="B504" s="197"/>
      <c r="C504" s="198"/>
      <c r="D504" s="197"/>
      <c r="E504" s="197"/>
      <c r="F504" s="197"/>
      <c r="G504" s="197"/>
      <c r="I504" s="197"/>
      <c r="J504" s="197"/>
      <c r="K504" s="197"/>
      <c r="L504" s="197"/>
      <c r="M504" s="197"/>
      <c r="N504" s="197"/>
      <c r="T504" s="48"/>
      <c r="U504" s="48"/>
      <c r="V504" s="48"/>
      <c r="W504" s="48"/>
      <c r="X504" s="48"/>
      <c r="Y504" s="48"/>
      <c r="Z504" s="48"/>
    </row>
    <row r="505" spans="1:26" ht="12" customHeight="1" x14ac:dyDescent="0.3">
      <c r="A505" s="197"/>
      <c r="B505" s="197"/>
      <c r="C505" s="198"/>
      <c r="D505" s="197"/>
      <c r="E505" s="197"/>
      <c r="F505" s="197"/>
      <c r="G505" s="197"/>
      <c r="I505" s="197"/>
      <c r="J505" s="197"/>
      <c r="K505" s="197"/>
      <c r="L505" s="197"/>
      <c r="M505" s="197"/>
      <c r="N505" s="197"/>
      <c r="T505" s="48"/>
      <c r="U505" s="48"/>
      <c r="V505" s="48"/>
      <c r="W505" s="48"/>
      <c r="X505" s="48"/>
      <c r="Y505" s="48"/>
      <c r="Z505" s="48"/>
    </row>
    <row r="506" spans="1:26" ht="12" customHeight="1" x14ac:dyDescent="0.3">
      <c r="A506" s="197"/>
      <c r="B506" s="197"/>
      <c r="C506" s="198"/>
      <c r="D506" s="197"/>
      <c r="E506" s="197"/>
      <c r="F506" s="197"/>
      <c r="G506" s="197"/>
      <c r="I506" s="197"/>
      <c r="J506" s="197"/>
      <c r="K506" s="197"/>
      <c r="L506" s="197"/>
      <c r="M506" s="197"/>
      <c r="N506" s="197"/>
      <c r="T506" s="48"/>
      <c r="U506" s="48"/>
      <c r="V506" s="48"/>
      <c r="W506" s="48"/>
      <c r="X506" s="48"/>
      <c r="Y506" s="48"/>
      <c r="Z506" s="48"/>
    </row>
    <row r="507" spans="1:26" ht="12" customHeight="1" x14ac:dyDescent="0.3">
      <c r="A507" s="197"/>
      <c r="B507" s="197"/>
      <c r="C507" s="198"/>
      <c r="D507" s="197"/>
      <c r="E507" s="197"/>
      <c r="F507" s="197"/>
      <c r="G507" s="197"/>
      <c r="I507" s="197"/>
      <c r="J507" s="197"/>
      <c r="K507" s="197"/>
      <c r="L507" s="197"/>
      <c r="M507" s="197"/>
      <c r="N507" s="197"/>
      <c r="T507" s="48"/>
      <c r="U507" s="48"/>
      <c r="V507" s="48"/>
      <c r="W507" s="48"/>
      <c r="X507" s="48"/>
      <c r="Y507" s="48"/>
      <c r="Z507" s="48"/>
    </row>
    <row r="508" spans="1:26" ht="12" customHeight="1" x14ac:dyDescent="0.3">
      <c r="A508" s="197"/>
      <c r="B508" s="197"/>
      <c r="C508" s="198"/>
      <c r="D508" s="197"/>
      <c r="E508" s="197"/>
      <c r="F508" s="197"/>
      <c r="G508" s="197"/>
      <c r="I508" s="197"/>
      <c r="J508" s="197"/>
      <c r="K508" s="197"/>
      <c r="L508" s="197"/>
      <c r="M508" s="197"/>
      <c r="N508" s="197"/>
      <c r="T508" s="48"/>
      <c r="U508" s="48"/>
      <c r="V508" s="48"/>
      <c r="W508" s="48"/>
      <c r="X508" s="48"/>
      <c r="Y508" s="48"/>
      <c r="Z508" s="48"/>
    </row>
    <row r="509" spans="1:26" ht="12" customHeight="1" x14ac:dyDescent="0.3">
      <c r="A509" s="197"/>
      <c r="B509" s="197"/>
      <c r="C509" s="198"/>
      <c r="D509" s="197"/>
      <c r="E509" s="197"/>
      <c r="F509" s="197"/>
      <c r="G509" s="197"/>
      <c r="I509" s="197"/>
      <c r="J509" s="197"/>
      <c r="K509" s="197"/>
      <c r="L509" s="197"/>
      <c r="M509" s="197"/>
      <c r="N509" s="197"/>
      <c r="T509" s="48"/>
      <c r="U509" s="48"/>
      <c r="V509" s="48"/>
      <c r="W509" s="48"/>
      <c r="X509" s="48"/>
      <c r="Y509" s="48"/>
      <c r="Z509" s="48"/>
    </row>
    <row r="510" spans="1:26" ht="12" customHeight="1" x14ac:dyDescent="0.3">
      <c r="A510" s="197"/>
      <c r="B510" s="197"/>
      <c r="C510" s="198"/>
      <c r="D510" s="197"/>
      <c r="E510" s="197"/>
      <c r="F510" s="197"/>
      <c r="G510" s="197"/>
      <c r="I510" s="197"/>
      <c r="J510" s="197"/>
      <c r="K510" s="197"/>
      <c r="L510" s="197"/>
      <c r="M510" s="197"/>
      <c r="N510" s="197"/>
      <c r="T510" s="48"/>
      <c r="U510" s="48"/>
      <c r="V510" s="48"/>
      <c r="W510" s="48"/>
      <c r="X510" s="48"/>
      <c r="Y510" s="48"/>
      <c r="Z510" s="48"/>
    </row>
    <row r="511" spans="1:26" ht="12" customHeight="1" x14ac:dyDescent="0.3">
      <c r="A511" s="197"/>
      <c r="B511" s="197"/>
      <c r="C511" s="198"/>
      <c r="D511" s="197"/>
      <c r="E511" s="197"/>
      <c r="F511" s="197"/>
      <c r="G511" s="197"/>
      <c r="I511" s="197"/>
      <c r="J511" s="197"/>
      <c r="K511" s="197"/>
      <c r="L511" s="197"/>
      <c r="M511" s="197"/>
      <c r="N511" s="197"/>
      <c r="T511" s="48"/>
      <c r="U511" s="48"/>
      <c r="V511" s="48"/>
      <c r="W511" s="48"/>
      <c r="X511" s="48"/>
      <c r="Y511" s="48"/>
      <c r="Z511" s="48"/>
    </row>
    <row r="512" spans="1:26" ht="12" customHeight="1" x14ac:dyDescent="0.3">
      <c r="A512" s="197"/>
      <c r="B512" s="197"/>
      <c r="C512" s="198"/>
      <c r="D512" s="197"/>
      <c r="E512" s="197"/>
      <c r="F512" s="197"/>
      <c r="G512" s="197"/>
      <c r="I512" s="197"/>
      <c r="J512" s="197"/>
      <c r="K512" s="197"/>
      <c r="L512" s="197"/>
      <c r="M512" s="197"/>
      <c r="N512" s="197"/>
      <c r="T512" s="48"/>
      <c r="U512" s="48"/>
      <c r="V512" s="48"/>
      <c r="W512" s="48"/>
      <c r="X512" s="48"/>
      <c r="Y512" s="48"/>
      <c r="Z512" s="48"/>
    </row>
    <row r="513" spans="1:26" ht="12" customHeight="1" x14ac:dyDescent="0.3">
      <c r="A513" s="197"/>
      <c r="B513" s="197"/>
      <c r="C513" s="198"/>
      <c r="D513" s="197"/>
      <c r="E513" s="197"/>
      <c r="F513" s="197"/>
      <c r="G513" s="197"/>
      <c r="I513" s="197"/>
      <c r="J513" s="197"/>
      <c r="K513" s="197"/>
      <c r="L513" s="197"/>
      <c r="M513" s="197"/>
      <c r="N513" s="197"/>
      <c r="T513" s="48"/>
      <c r="U513" s="48"/>
      <c r="V513" s="48"/>
      <c r="W513" s="48"/>
      <c r="X513" s="48"/>
      <c r="Y513" s="48"/>
      <c r="Z513" s="48"/>
    </row>
    <row r="514" spans="1:26" ht="12" customHeight="1" x14ac:dyDescent="0.3">
      <c r="A514" s="197"/>
      <c r="B514" s="197"/>
      <c r="C514" s="198"/>
      <c r="D514" s="197"/>
      <c r="E514" s="197"/>
      <c r="F514" s="197"/>
      <c r="G514" s="197"/>
      <c r="I514" s="197"/>
      <c r="J514" s="197"/>
      <c r="K514" s="197"/>
      <c r="L514" s="197"/>
      <c r="M514" s="197"/>
      <c r="N514" s="197"/>
      <c r="T514" s="48"/>
      <c r="U514" s="48"/>
      <c r="V514" s="48"/>
      <c r="W514" s="48"/>
      <c r="X514" s="48"/>
      <c r="Y514" s="48"/>
      <c r="Z514" s="48"/>
    </row>
    <row r="515" spans="1:26" ht="12" customHeight="1" x14ac:dyDescent="0.3">
      <c r="A515" s="197"/>
      <c r="B515" s="197"/>
      <c r="C515" s="198"/>
      <c r="D515" s="197"/>
      <c r="E515" s="197"/>
      <c r="F515" s="197"/>
      <c r="G515" s="197"/>
      <c r="I515" s="197"/>
      <c r="J515" s="197"/>
      <c r="K515" s="197"/>
      <c r="L515" s="197"/>
      <c r="M515" s="197"/>
      <c r="N515" s="197"/>
      <c r="T515" s="48"/>
      <c r="U515" s="48"/>
      <c r="V515" s="48"/>
      <c r="W515" s="48"/>
      <c r="X515" s="48"/>
      <c r="Y515" s="48"/>
      <c r="Z515" s="48"/>
    </row>
    <row r="516" spans="1:26" ht="12" customHeight="1" x14ac:dyDescent="0.3">
      <c r="A516" s="197"/>
      <c r="B516" s="197"/>
      <c r="C516" s="198"/>
      <c r="D516" s="197"/>
      <c r="E516" s="197"/>
      <c r="F516" s="197"/>
      <c r="G516" s="197"/>
      <c r="I516" s="197"/>
      <c r="J516" s="197"/>
      <c r="K516" s="197"/>
      <c r="L516" s="197"/>
      <c r="M516" s="197"/>
      <c r="N516" s="197"/>
      <c r="T516" s="48"/>
      <c r="U516" s="48"/>
      <c r="V516" s="48"/>
      <c r="W516" s="48"/>
      <c r="X516" s="48"/>
      <c r="Y516" s="48"/>
      <c r="Z516" s="48"/>
    </row>
    <row r="517" spans="1:26" ht="12" customHeight="1" x14ac:dyDescent="0.3">
      <c r="A517" s="197"/>
      <c r="B517" s="197"/>
      <c r="C517" s="198"/>
      <c r="D517" s="197"/>
      <c r="E517" s="197"/>
      <c r="F517" s="197"/>
      <c r="G517" s="197"/>
      <c r="I517" s="197"/>
      <c r="J517" s="197"/>
      <c r="K517" s="197"/>
      <c r="L517" s="197"/>
      <c r="M517" s="197"/>
      <c r="N517" s="197"/>
      <c r="T517" s="48"/>
      <c r="U517" s="48"/>
      <c r="V517" s="48"/>
      <c r="W517" s="48"/>
      <c r="X517" s="48"/>
      <c r="Y517" s="48"/>
      <c r="Z517" s="48"/>
    </row>
    <row r="518" spans="1:26" ht="12" customHeight="1" x14ac:dyDescent="0.3">
      <c r="A518" s="197"/>
      <c r="B518" s="197"/>
      <c r="C518" s="198"/>
      <c r="D518" s="197"/>
      <c r="E518" s="197"/>
      <c r="F518" s="197"/>
      <c r="G518" s="197"/>
      <c r="I518" s="197"/>
      <c r="J518" s="197"/>
      <c r="K518" s="197"/>
      <c r="L518" s="197"/>
      <c r="M518" s="197"/>
      <c r="N518" s="197"/>
      <c r="T518" s="48"/>
      <c r="U518" s="48"/>
      <c r="V518" s="48"/>
      <c r="W518" s="48"/>
      <c r="X518" s="48"/>
      <c r="Y518" s="48"/>
      <c r="Z518" s="48"/>
    </row>
    <row r="519" spans="1:26" ht="12" customHeight="1" x14ac:dyDescent="0.3">
      <c r="A519" s="197"/>
      <c r="B519" s="197"/>
      <c r="C519" s="198"/>
      <c r="D519" s="197"/>
      <c r="E519" s="197"/>
      <c r="F519" s="197"/>
      <c r="G519" s="197"/>
      <c r="I519" s="197"/>
      <c r="J519" s="197"/>
      <c r="K519" s="197"/>
      <c r="L519" s="197"/>
      <c r="M519" s="197"/>
      <c r="N519" s="197"/>
      <c r="T519" s="48"/>
      <c r="U519" s="48"/>
      <c r="V519" s="48"/>
      <c r="W519" s="48"/>
      <c r="X519" s="48"/>
      <c r="Y519" s="48"/>
      <c r="Z519" s="48"/>
    </row>
    <row r="520" spans="1:26" ht="12" customHeight="1" x14ac:dyDescent="0.3">
      <c r="A520" s="197"/>
      <c r="B520" s="197"/>
      <c r="C520" s="198"/>
      <c r="D520" s="197"/>
      <c r="E520" s="197"/>
      <c r="F520" s="197"/>
      <c r="G520" s="197"/>
      <c r="I520" s="197"/>
      <c r="J520" s="197"/>
      <c r="K520" s="197"/>
      <c r="L520" s="197"/>
      <c r="M520" s="197"/>
      <c r="N520" s="197"/>
      <c r="T520" s="48"/>
      <c r="U520" s="48"/>
      <c r="V520" s="48"/>
      <c r="W520" s="48"/>
      <c r="X520" s="48"/>
      <c r="Y520" s="48"/>
      <c r="Z520" s="48"/>
    </row>
    <row r="521" spans="1:26" ht="12" customHeight="1" x14ac:dyDescent="0.3">
      <c r="A521" s="197"/>
      <c r="B521" s="197"/>
      <c r="C521" s="198"/>
      <c r="D521" s="197"/>
      <c r="E521" s="197"/>
      <c r="F521" s="197"/>
      <c r="G521" s="197"/>
      <c r="I521" s="197"/>
      <c r="J521" s="197"/>
      <c r="K521" s="197"/>
      <c r="L521" s="197"/>
      <c r="M521" s="197"/>
      <c r="N521" s="197"/>
      <c r="T521" s="48"/>
      <c r="U521" s="48"/>
      <c r="V521" s="48"/>
      <c r="W521" s="48"/>
      <c r="X521" s="48"/>
      <c r="Y521" s="48"/>
      <c r="Z521" s="48"/>
    </row>
    <row r="522" spans="1:26" ht="12" customHeight="1" x14ac:dyDescent="0.3">
      <c r="A522" s="197"/>
      <c r="B522" s="197"/>
      <c r="C522" s="198"/>
      <c r="D522" s="197"/>
      <c r="E522" s="197"/>
      <c r="F522" s="197"/>
      <c r="G522" s="197"/>
      <c r="I522" s="197"/>
      <c r="J522" s="197"/>
      <c r="K522" s="197"/>
      <c r="L522" s="197"/>
      <c r="M522" s="197"/>
      <c r="N522" s="197"/>
      <c r="T522" s="48"/>
      <c r="U522" s="48"/>
      <c r="V522" s="48"/>
      <c r="W522" s="48"/>
      <c r="X522" s="48"/>
      <c r="Y522" s="48"/>
      <c r="Z522" s="48"/>
    </row>
    <row r="523" spans="1:26" ht="12" customHeight="1" x14ac:dyDescent="0.3">
      <c r="A523" s="197"/>
      <c r="B523" s="197"/>
      <c r="C523" s="198"/>
      <c r="D523" s="197"/>
      <c r="E523" s="197"/>
      <c r="F523" s="197"/>
      <c r="G523" s="197"/>
      <c r="I523" s="197"/>
      <c r="J523" s="197"/>
      <c r="K523" s="197"/>
      <c r="L523" s="197"/>
      <c r="M523" s="197"/>
      <c r="N523" s="197"/>
      <c r="T523" s="48"/>
      <c r="U523" s="48"/>
      <c r="V523" s="48"/>
      <c r="W523" s="48"/>
      <c r="X523" s="48"/>
      <c r="Y523" s="48"/>
      <c r="Z523" s="48"/>
    </row>
    <row r="524" spans="1:26" ht="12" customHeight="1" x14ac:dyDescent="0.3">
      <c r="A524" s="197"/>
      <c r="B524" s="197"/>
      <c r="C524" s="198"/>
      <c r="D524" s="197"/>
      <c r="E524" s="197"/>
      <c r="F524" s="197"/>
      <c r="G524" s="197"/>
      <c r="I524" s="197"/>
      <c r="J524" s="197"/>
      <c r="K524" s="197"/>
      <c r="L524" s="197"/>
      <c r="M524" s="197"/>
      <c r="N524" s="197"/>
      <c r="T524" s="48"/>
      <c r="U524" s="48"/>
      <c r="V524" s="48"/>
      <c r="W524" s="48"/>
      <c r="X524" s="48"/>
      <c r="Y524" s="48"/>
      <c r="Z524" s="48"/>
    </row>
    <row r="525" spans="1:26" ht="12" customHeight="1" x14ac:dyDescent="0.3">
      <c r="A525" s="197"/>
      <c r="B525" s="197"/>
      <c r="C525" s="198"/>
      <c r="D525" s="197"/>
      <c r="E525" s="197"/>
      <c r="F525" s="197"/>
      <c r="G525" s="197"/>
      <c r="I525" s="197"/>
      <c r="J525" s="197"/>
      <c r="K525" s="197"/>
      <c r="L525" s="197"/>
      <c r="M525" s="197"/>
      <c r="N525" s="197"/>
      <c r="T525" s="48"/>
      <c r="U525" s="48"/>
      <c r="V525" s="48"/>
      <c r="W525" s="48"/>
      <c r="X525" s="48"/>
      <c r="Y525" s="48"/>
      <c r="Z525" s="48"/>
    </row>
    <row r="526" spans="1:26" ht="12" customHeight="1" x14ac:dyDescent="0.3">
      <c r="A526" s="197"/>
      <c r="B526" s="197"/>
      <c r="C526" s="198"/>
      <c r="D526" s="197"/>
      <c r="E526" s="197"/>
      <c r="F526" s="197"/>
      <c r="G526" s="197"/>
      <c r="I526" s="197"/>
      <c r="J526" s="197"/>
      <c r="K526" s="197"/>
      <c r="L526" s="197"/>
      <c r="M526" s="197"/>
      <c r="N526" s="197"/>
      <c r="T526" s="48"/>
      <c r="U526" s="48"/>
      <c r="V526" s="48"/>
      <c r="W526" s="48"/>
      <c r="X526" s="48"/>
      <c r="Y526" s="48"/>
      <c r="Z526" s="48"/>
    </row>
    <row r="527" spans="1:26" ht="12" customHeight="1" x14ac:dyDescent="0.3">
      <c r="A527" s="197"/>
      <c r="B527" s="197"/>
      <c r="C527" s="198"/>
      <c r="D527" s="197"/>
      <c r="E527" s="197"/>
      <c r="F527" s="197"/>
      <c r="G527" s="197"/>
      <c r="I527" s="197"/>
      <c r="J527" s="197"/>
      <c r="K527" s="197"/>
      <c r="L527" s="197"/>
      <c r="M527" s="197"/>
      <c r="N527" s="197"/>
      <c r="T527" s="48"/>
      <c r="U527" s="48"/>
      <c r="V527" s="48"/>
      <c r="W527" s="48"/>
      <c r="X527" s="48"/>
      <c r="Y527" s="48"/>
      <c r="Z527" s="48"/>
    </row>
    <row r="528" spans="1:26" ht="12" customHeight="1" x14ac:dyDescent="0.3">
      <c r="A528" s="197"/>
      <c r="B528" s="197"/>
      <c r="C528" s="198"/>
      <c r="D528" s="197"/>
      <c r="E528" s="197"/>
      <c r="F528" s="197"/>
      <c r="G528" s="197"/>
      <c r="I528" s="197"/>
      <c r="J528" s="197"/>
      <c r="K528" s="197"/>
      <c r="L528" s="197"/>
      <c r="M528" s="197"/>
      <c r="N528" s="197"/>
      <c r="T528" s="48"/>
      <c r="U528" s="48"/>
      <c r="V528" s="48"/>
      <c r="W528" s="48"/>
      <c r="X528" s="48"/>
      <c r="Y528" s="48"/>
      <c r="Z528" s="48"/>
    </row>
    <row r="529" spans="1:26" ht="12" customHeight="1" x14ac:dyDescent="0.3">
      <c r="A529" s="197"/>
      <c r="B529" s="197"/>
      <c r="C529" s="198"/>
      <c r="D529" s="197"/>
      <c r="E529" s="197"/>
      <c r="F529" s="197"/>
      <c r="G529" s="197"/>
      <c r="I529" s="197"/>
      <c r="J529" s="197"/>
      <c r="K529" s="197"/>
      <c r="L529" s="197"/>
      <c r="M529" s="197"/>
      <c r="N529" s="197"/>
      <c r="T529" s="48"/>
      <c r="U529" s="48"/>
      <c r="V529" s="48"/>
      <c r="W529" s="48"/>
      <c r="X529" s="48"/>
      <c r="Y529" s="48"/>
      <c r="Z529" s="48"/>
    </row>
    <row r="530" spans="1:26" ht="12" customHeight="1" x14ac:dyDescent="0.3">
      <c r="A530" s="197"/>
      <c r="B530" s="197"/>
      <c r="C530" s="198"/>
      <c r="D530" s="197"/>
      <c r="E530" s="197"/>
      <c r="F530" s="197"/>
      <c r="G530" s="197"/>
      <c r="I530" s="197"/>
      <c r="J530" s="197"/>
      <c r="K530" s="197"/>
      <c r="L530" s="197"/>
      <c r="M530" s="197"/>
      <c r="N530" s="197"/>
      <c r="T530" s="48"/>
      <c r="U530" s="48"/>
      <c r="V530" s="48"/>
      <c r="W530" s="48"/>
      <c r="X530" s="48"/>
      <c r="Y530" s="48"/>
      <c r="Z530" s="48"/>
    </row>
    <row r="531" spans="1:26" ht="12" customHeight="1" x14ac:dyDescent="0.3">
      <c r="A531" s="197"/>
      <c r="B531" s="197"/>
      <c r="C531" s="198"/>
      <c r="D531" s="197"/>
      <c r="E531" s="197"/>
      <c r="F531" s="197"/>
      <c r="G531" s="197"/>
      <c r="I531" s="197"/>
      <c r="J531" s="197"/>
      <c r="K531" s="197"/>
      <c r="L531" s="197"/>
      <c r="M531" s="197"/>
      <c r="N531" s="197"/>
      <c r="T531" s="48"/>
      <c r="U531" s="48"/>
      <c r="V531" s="48"/>
      <c r="W531" s="48"/>
      <c r="X531" s="48"/>
      <c r="Y531" s="48"/>
      <c r="Z531" s="48"/>
    </row>
    <row r="532" spans="1:26" ht="12" customHeight="1" x14ac:dyDescent="0.3">
      <c r="A532" s="197"/>
      <c r="B532" s="197"/>
      <c r="C532" s="198"/>
      <c r="D532" s="197"/>
      <c r="E532" s="197"/>
      <c r="F532" s="197"/>
      <c r="G532" s="197"/>
      <c r="I532" s="197"/>
      <c r="J532" s="197"/>
      <c r="K532" s="197"/>
      <c r="L532" s="197"/>
      <c r="M532" s="197"/>
      <c r="N532" s="197"/>
      <c r="T532" s="48"/>
      <c r="U532" s="48"/>
      <c r="V532" s="48"/>
      <c r="W532" s="48"/>
      <c r="X532" s="48"/>
      <c r="Y532" s="48"/>
      <c r="Z532" s="48"/>
    </row>
    <row r="533" spans="1:26" ht="12" customHeight="1" x14ac:dyDescent="0.3">
      <c r="A533" s="197"/>
      <c r="B533" s="197"/>
      <c r="C533" s="198"/>
      <c r="D533" s="197"/>
      <c r="E533" s="197"/>
      <c r="F533" s="197"/>
      <c r="G533" s="197"/>
      <c r="I533" s="197"/>
      <c r="J533" s="197"/>
      <c r="K533" s="197"/>
      <c r="L533" s="197"/>
      <c r="M533" s="197"/>
      <c r="N533" s="197"/>
      <c r="T533" s="48"/>
      <c r="U533" s="48"/>
      <c r="V533" s="48"/>
      <c r="W533" s="48"/>
      <c r="X533" s="48"/>
      <c r="Y533" s="48"/>
      <c r="Z533" s="48"/>
    </row>
    <row r="534" spans="1:26" ht="12" customHeight="1" x14ac:dyDescent="0.3">
      <c r="A534" s="197"/>
      <c r="B534" s="197"/>
      <c r="C534" s="198"/>
      <c r="D534" s="197"/>
      <c r="E534" s="197"/>
      <c r="F534" s="197"/>
      <c r="G534" s="197"/>
      <c r="I534" s="197"/>
      <c r="J534" s="197"/>
      <c r="K534" s="197"/>
      <c r="L534" s="197"/>
      <c r="M534" s="197"/>
      <c r="N534" s="197"/>
      <c r="T534" s="48"/>
      <c r="U534" s="48"/>
      <c r="V534" s="48"/>
      <c r="W534" s="48"/>
      <c r="X534" s="48"/>
      <c r="Y534" s="48"/>
      <c r="Z534" s="48"/>
    </row>
    <row r="535" spans="1:26" ht="12" customHeight="1" x14ac:dyDescent="0.3">
      <c r="A535" s="197"/>
      <c r="B535" s="197"/>
      <c r="C535" s="198"/>
      <c r="D535" s="197"/>
      <c r="E535" s="197"/>
      <c r="F535" s="197"/>
      <c r="G535" s="197"/>
      <c r="I535" s="197"/>
      <c r="J535" s="197"/>
      <c r="K535" s="197"/>
      <c r="L535" s="197"/>
      <c r="M535" s="197"/>
      <c r="N535" s="197"/>
      <c r="T535" s="48"/>
      <c r="U535" s="48"/>
      <c r="V535" s="48"/>
      <c r="W535" s="48"/>
      <c r="X535" s="48"/>
      <c r="Y535" s="48"/>
      <c r="Z535" s="48"/>
    </row>
    <row r="536" spans="1:26" ht="12" customHeight="1" x14ac:dyDescent="0.3">
      <c r="A536" s="197"/>
      <c r="B536" s="197"/>
      <c r="C536" s="198"/>
      <c r="D536" s="197"/>
      <c r="E536" s="197"/>
      <c r="F536" s="197"/>
      <c r="G536" s="197"/>
      <c r="I536" s="197"/>
      <c r="J536" s="197"/>
      <c r="K536" s="197"/>
      <c r="L536" s="197"/>
      <c r="M536" s="197"/>
      <c r="N536" s="197"/>
      <c r="T536" s="48"/>
      <c r="U536" s="48"/>
      <c r="V536" s="48"/>
      <c r="W536" s="48"/>
      <c r="X536" s="48"/>
      <c r="Y536" s="48"/>
      <c r="Z536" s="48"/>
    </row>
    <row r="537" spans="1:26" ht="12" customHeight="1" x14ac:dyDescent="0.3">
      <c r="A537" s="197"/>
      <c r="B537" s="197"/>
      <c r="C537" s="198"/>
      <c r="D537" s="197"/>
      <c r="E537" s="197"/>
      <c r="F537" s="197"/>
      <c r="G537" s="197"/>
      <c r="I537" s="197"/>
      <c r="J537" s="197"/>
      <c r="K537" s="197"/>
      <c r="L537" s="197"/>
      <c r="M537" s="197"/>
      <c r="N537" s="197"/>
      <c r="T537" s="48"/>
      <c r="U537" s="48"/>
      <c r="V537" s="48"/>
      <c r="W537" s="48"/>
      <c r="X537" s="48"/>
      <c r="Y537" s="48"/>
      <c r="Z537" s="48"/>
    </row>
    <row r="538" spans="1:26" ht="12" customHeight="1" x14ac:dyDescent="0.3">
      <c r="A538" s="197"/>
      <c r="B538" s="197"/>
      <c r="C538" s="198"/>
      <c r="D538" s="197"/>
      <c r="E538" s="197"/>
      <c r="F538" s="197"/>
      <c r="G538" s="197"/>
      <c r="I538" s="197"/>
      <c r="J538" s="197"/>
      <c r="K538" s="197"/>
      <c r="L538" s="197"/>
      <c r="M538" s="197"/>
      <c r="N538" s="197"/>
      <c r="T538" s="48"/>
      <c r="U538" s="48"/>
      <c r="V538" s="48"/>
      <c r="W538" s="48"/>
      <c r="X538" s="48"/>
      <c r="Y538" s="48"/>
      <c r="Z538" s="48"/>
    </row>
    <row r="539" spans="1:26" ht="12" customHeight="1" x14ac:dyDescent="0.3">
      <c r="A539" s="197"/>
      <c r="B539" s="197"/>
      <c r="C539" s="198"/>
      <c r="D539" s="197"/>
      <c r="E539" s="197"/>
      <c r="F539" s="197"/>
      <c r="G539" s="197"/>
      <c r="I539" s="197"/>
      <c r="J539" s="197"/>
      <c r="K539" s="197"/>
      <c r="L539" s="197"/>
      <c r="M539" s="197"/>
      <c r="N539" s="197"/>
      <c r="T539" s="48"/>
      <c r="U539" s="48"/>
      <c r="V539" s="48"/>
      <c r="W539" s="48"/>
      <c r="X539" s="48"/>
      <c r="Y539" s="48"/>
      <c r="Z539" s="48"/>
    </row>
    <row r="540" spans="1:26" ht="12" customHeight="1" x14ac:dyDescent="0.3">
      <c r="A540" s="197"/>
      <c r="B540" s="197"/>
      <c r="C540" s="198"/>
      <c r="D540" s="197"/>
      <c r="E540" s="197"/>
      <c r="F540" s="197"/>
      <c r="G540" s="197"/>
      <c r="I540" s="197"/>
      <c r="J540" s="197"/>
      <c r="K540" s="197"/>
      <c r="L540" s="197"/>
      <c r="M540" s="197"/>
      <c r="N540" s="197"/>
      <c r="T540" s="48"/>
      <c r="U540" s="48"/>
      <c r="V540" s="48"/>
      <c r="W540" s="48"/>
      <c r="X540" s="48"/>
      <c r="Y540" s="48"/>
      <c r="Z540" s="48"/>
    </row>
    <row r="541" spans="1:26" ht="12" customHeight="1" x14ac:dyDescent="0.3">
      <c r="A541" s="197"/>
      <c r="B541" s="197"/>
      <c r="C541" s="198"/>
      <c r="D541" s="197"/>
      <c r="E541" s="197"/>
      <c r="F541" s="197"/>
      <c r="G541" s="197"/>
      <c r="I541" s="197"/>
      <c r="J541" s="197"/>
      <c r="K541" s="197"/>
      <c r="L541" s="197"/>
      <c r="M541" s="197"/>
      <c r="N541" s="197"/>
      <c r="T541" s="48"/>
      <c r="U541" s="48"/>
      <c r="V541" s="48"/>
      <c r="W541" s="48"/>
      <c r="X541" s="48"/>
      <c r="Y541" s="48"/>
      <c r="Z541" s="48"/>
    </row>
    <row r="542" spans="1:26" ht="12" customHeight="1" x14ac:dyDescent="0.3">
      <c r="A542" s="197"/>
      <c r="B542" s="197"/>
      <c r="C542" s="198"/>
      <c r="D542" s="197"/>
      <c r="E542" s="197"/>
      <c r="F542" s="197"/>
      <c r="G542" s="197"/>
      <c r="I542" s="197"/>
      <c r="J542" s="197"/>
      <c r="K542" s="197"/>
      <c r="L542" s="197"/>
      <c r="M542" s="197"/>
      <c r="N542" s="197"/>
      <c r="T542" s="48"/>
      <c r="U542" s="48"/>
      <c r="V542" s="48"/>
      <c r="W542" s="48"/>
      <c r="X542" s="48"/>
      <c r="Y542" s="48"/>
      <c r="Z542" s="48"/>
    </row>
    <row r="543" spans="1:26" ht="12" customHeight="1" x14ac:dyDescent="0.3">
      <c r="A543" s="197"/>
      <c r="B543" s="197"/>
      <c r="C543" s="198"/>
      <c r="D543" s="197"/>
      <c r="E543" s="197"/>
      <c r="F543" s="197"/>
      <c r="G543" s="197"/>
      <c r="I543" s="197"/>
      <c r="J543" s="197"/>
      <c r="K543" s="197"/>
      <c r="L543" s="197"/>
      <c r="M543" s="197"/>
      <c r="N543" s="197"/>
      <c r="T543" s="48"/>
      <c r="U543" s="48"/>
      <c r="V543" s="48"/>
      <c r="W543" s="48"/>
      <c r="X543" s="48"/>
      <c r="Y543" s="48"/>
      <c r="Z543" s="48"/>
    </row>
    <row r="544" spans="1:26" ht="12" customHeight="1" x14ac:dyDescent="0.3">
      <c r="A544" s="197"/>
      <c r="B544" s="197"/>
      <c r="C544" s="198"/>
      <c r="D544" s="197"/>
      <c r="E544" s="197"/>
      <c r="F544" s="197"/>
      <c r="G544" s="197"/>
      <c r="I544" s="197"/>
      <c r="J544" s="197"/>
      <c r="K544" s="197"/>
      <c r="L544" s="197"/>
      <c r="M544" s="197"/>
      <c r="N544" s="197"/>
      <c r="T544" s="48"/>
      <c r="U544" s="48"/>
      <c r="V544" s="48"/>
      <c r="W544" s="48"/>
      <c r="X544" s="48"/>
      <c r="Y544" s="48"/>
      <c r="Z544" s="48"/>
    </row>
    <row r="545" spans="1:26" ht="12" customHeight="1" x14ac:dyDescent="0.3">
      <c r="A545" s="197"/>
      <c r="B545" s="197"/>
      <c r="C545" s="198"/>
      <c r="D545" s="197"/>
      <c r="E545" s="197"/>
      <c r="F545" s="197"/>
      <c r="G545" s="197"/>
      <c r="I545" s="197"/>
      <c r="J545" s="197"/>
      <c r="K545" s="197"/>
      <c r="L545" s="197"/>
      <c r="M545" s="197"/>
      <c r="N545" s="197"/>
      <c r="T545" s="48"/>
      <c r="U545" s="48"/>
      <c r="V545" s="48"/>
      <c r="W545" s="48"/>
      <c r="X545" s="48"/>
      <c r="Y545" s="48"/>
      <c r="Z545" s="48"/>
    </row>
    <row r="546" spans="1:26" ht="12" customHeight="1" x14ac:dyDescent="0.3">
      <c r="A546" s="197"/>
      <c r="B546" s="197"/>
      <c r="C546" s="198"/>
      <c r="D546" s="197"/>
      <c r="E546" s="197"/>
      <c r="F546" s="197"/>
      <c r="G546" s="197"/>
      <c r="I546" s="197"/>
      <c r="J546" s="197"/>
      <c r="K546" s="197"/>
      <c r="L546" s="197"/>
      <c r="M546" s="197"/>
      <c r="N546" s="197"/>
      <c r="T546" s="48"/>
      <c r="U546" s="48"/>
      <c r="V546" s="48"/>
      <c r="W546" s="48"/>
      <c r="X546" s="48"/>
      <c r="Y546" s="48"/>
      <c r="Z546" s="48"/>
    </row>
    <row r="547" spans="1:26" ht="12" customHeight="1" x14ac:dyDescent="0.3">
      <c r="A547" s="197"/>
      <c r="B547" s="197"/>
      <c r="C547" s="198"/>
      <c r="D547" s="197"/>
      <c r="E547" s="197"/>
      <c r="F547" s="197"/>
      <c r="G547" s="197"/>
      <c r="I547" s="197"/>
      <c r="J547" s="197"/>
      <c r="K547" s="197"/>
      <c r="L547" s="197"/>
      <c r="M547" s="197"/>
      <c r="N547" s="197"/>
      <c r="T547" s="48"/>
      <c r="U547" s="48"/>
      <c r="V547" s="48"/>
      <c r="W547" s="48"/>
      <c r="X547" s="48"/>
      <c r="Y547" s="48"/>
      <c r="Z547" s="48"/>
    </row>
    <row r="548" spans="1:26" ht="12" customHeight="1" x14ac:dyDescent="0.3">
      <c r="A548" s="197"/>
      <c r="B548" s="197"/>
      <c r="C548" s="198"/>
      <c r="D548" s="197"/>
      <c r="E548" s="197"/>
      <c r="F548" s="197"/>
      <c r="G548" s="197"/>
      <c r="I548" s="197"/>
      <c r="J548" s="197"/>
      <c r="K548" s="197"/>
      <c r="L548" s="197"/>
      <c r="M548" s="197"/>
      <c r="N548" s="197"/>
      <c r="T548" s="48"/>
      <c r="U548" s="48"/>
      <c r="V548" s="48"/>
      <c r="W548" s="48"/>
      <c r="X548" s="48"/>
      <c r="Y548" s="48"/>
      <c r="Z548" s="48"/>
    </row>
    <row r="549" spans="1:26" ht="12" customHeight="1" x14ac:dyDescent="0.3">
      <c r="A549" s="197"/>
      <c r="B549" s="197"/>
      <c r="C549" s="198"/>
      <c r="D549" s="197"/>
      <c r="E549" s="197"/>
      <c r="F549" s="197"/>
      <c r="G549" s="197"/>
      <c r="I549" s="197"/>
      <c r="J549" s="197"/>
      <c r="K549" s="197"/>
      <c r="L549" s="197"/>
      <c r="M549" s="197"/>
      <c r="N549" s="197"/>
      <c r="T549" s="48"/>
      <c r="U549" s="48"/>
      <c r="V549" s="48"/>
      <c r="W549" s="48"/>
      <c r="X549" s="48"/>
      <c r="Y549" s="48"/>
      <c r="Z549" s="48"/>
    </row>
    <row r="550" spans="1:26" ht="12" customHeight="1" x14ac:dyDescent="0.3">
      <c r="A550" s="197"/>
      <c r="B550" s="197"/>
      <c r="C550" s="198"/>
      <c r="D550" s="197"/>
      <c r="E550" s="197"/>
      <c r="F550" s="197"/>
      <c r="G550" s="197"/>
      <c r="I550" s="197"/>
      <c r="J550" s="197"/>
      <c r="K550" s="197"/>
      <c r="L550" s="197"/>
      <c r="M550" s="197"/>
      <c r="N550" s="197"/>
      <c r="T550" s="48"/>
      <c r="U550" s="48"/>
      <c r="V550" s="48"/>
      <c r="W550" s="48"/>
      <c r="X550" s="48"/>
      <c r="Y550" s="48"/>
      <c r="Z550" s="48"/>
    </row>
    <row r="551" spans="1:26" ht="12" customHeight="1" x14ac:dyDescent="0.3">
      <c r="A551" s="197"/>
      <c r="B551" s="197"/>
      <c r="C551" s="198"/>
      <c r="D551" s="197"/>
      <c r="E551" s="197"/>
      <c r="F551" s="197"/>
      <c r="G551" s="197"/>
      <c r="I551" s="197"/>
      <c r="J551" s="197"/>
      <c r="K551" s="197"/>
      <c r="L551" s="197"/>
      <c r="M551" s="197"/>
      <c r="N551" s="197"/>
      <c r="T551" s="48"/>
      <c r="U551" s="48"/>
      <c r="V551" s="48"/>
      <c r="W551" s="48"/>
      <c r="X551" s="48"/>
      <c r="Y551" s="48"/>
      <c r="Z551" s="48"/>
    </row>
    <row r="552" spans="1:26" ht="12" customHeight="1" x14ac:dyDescent="0.3">
      <c r="A552" s="197"/>
      <c r="B552" s="197"/>
      <c r="C552" s="198"/>
      <c r="D552" s="197"/>
      <c r="E552" s="197"/>
      <c r="F552" s="197"/>
      <c r="G552" s="197"/>
      <c r="I552" s="197"/>
      <c r="J552" s="197"/>
      <c r="K552" s="197"/>
      <c r="L552" s="197"/>
      <c r="M552" s="197"/>
      <c r="N552" s="197"/>
      <c r="T552" s="48"/>
      <c r="U552" s="48"/>
      <c r="V552" s="48"/>
      <c r="W552" s="48"/>
      <c r="X552" s="48"/>
      <c r="Y552" s="48"/>
      <c r="Z552" s="48"/>
    </row>
    <row r="553" spans="1:26" ht="12" customHeight="1" x14ac:dyDescent="0.3">
      <c r="A553" s="197"/>
      <c r="B553" s="197"/>
      <c r="C553" s="198"/>
      <c r="D553" s="197"/>
      <c r="E553" s="197"/>
      <c r="F553" s="197"/>
      <c r="G553" s="197"/>
      <c r="I553" s="197"/>
      <c r="J553" s="197"/>
      <c r="K553" s="197"/>
      <c r="L553" s="197"/>
      <c r="M553" s="197"/>
      <c r="N553" s="197"/>
      <c r="T553" s="48"/>
      <c r="U553" s="48"/>
      <c r="V553" s="48"/>
      <c r="W553" s="48"/>
      <c r="X553" s="48"/>
      <c r="Y553" s="48"/>
      <c r="Z553" s="48"/>
    </row>
    <row r="554" spans="1:26" ht="12" customHeight="1" x14ac:dyDescent="0.3">
      <c r="A554" s="197"/>
      <c r="B554" s="197"/>
      <c r="C554" s="198"/>
      <c r="D554" s="197"/>
      <c r="E554" s="197"/>
      <c r="F554" s="197"/>
      <c r="G554" s="197"/>
      <c r="I554" s="197"/>
      <c r="J554" s="197"/>
      <c r="K554" s="197"/>
      <c r="L554" s="197"/>
      <c r="M554" s="197"/>
      <c r="N554" s="197"/>
      <c r="T554" s="48"/>
      <c r="U554" s="48"/>
      <c r="V554" s="48"/>
      <c r="W554" s="48"/>
      <c r="X554" s="48"/>
      <c r="Y554" s="48"/>
      <c r="Z554" s="48"/>
    </row>
    <row r="555" spans="1:26" ht="12" customHeight="1" x14ac:dyDescent="0.3">
      <c r="A555" s="197"/>
      <c r="B555" s="197"/>
      <c r="C555" s="198"/>
      <c r="D555" s="197"/>
      <c r="E555" s="197"/>
      <c r="F555" s="197"/>
      <c r="G555" s="197"/>
      <c r="I555" s="197"/>
      <c r="J555" s="197"/>
      <c r="K555" s="197"/>
      <c r="L555" s="197"/>
      <c r="M555" s="197"/>
      <c r="N555" s="197"/>
      <c r="T555" s="48"/>
      <c r="U555" s="48"/>
      <c r="V555" s="48"/>
      <c r="W555" s="48"/>
      <c r="X555" s="48"/>
      <c r="Y555" s="48"/>
      <c r="Z555" s="48"/>
    </row>
    <row r="556" spans="1:26" ht="12" customHeight="1" x14ac:dyDescent="0.3">
      <c r="A556" s="197"/>
      <c r="B556" s="197"/>
      <c r="C556" s="198"/>
      <c r="D556" s="197"/>
      <c r="E556" s="197"/>
      <c r="F556" s="197"/>
      <c r="G556" s="197"/>
      <c r="I556" s="197"/>
      <c r="J556" s="197"/>
      <c r="K556" s="197"/>
      <c r="L556" s="197"/>
      <c r="M556" s="197"/>
      <c r="N556" s="197"/>
      <c r="T556" s="48"/>
      <c r="U556" s="48"/>
      <c r="V556" s="48"/>
      <c r="W556" s="48"/>
      <c r="X556" s="48"/>
      <c r="Y556" s="48"/>
      <c r="Z556" s="48"/>
    </row>
    <row r="557" spans="1:26" ht="12" customHeight="1" x14ac:dyDescent="0.3">
      <c r="A557" s="197"/>
      <c r="B557" s="197"/>
      <c r="C557" s="198"/>
      <c r="D557" s="197"/>
      <c r="E557" s="197"/>
      <c r="F557" s="197"/>
      <c r="G557" s="197"/>
      <c r="I557" s="197"/>
      <c r="J557" s="197"/>
      <c r="K557" s="197"/>
      <c r="L557" s="197"/>
      <c r="M557" s="197"/>
      <c r="N557" s="197"/>
      <c r="T557" s="48"/>
      <c r="U557" s="48"/>
      <c r="V557" s="48"/>
      <c r="W557" s="48"/>
      <c r="X557" s="48"/>
      <c r="Y557" s="48"/>
      <c r="Z557" s="48"/>
    </row>
    <row r="558" spans="1:26" ht="12" customHeight="1" x14ac:dyDescent="0.3">
      <c r="A558" s="197"/>
      <c r="B558" s="197"/>
      <c r="C558" s="198"/>
      <c r="D558" s="197"/>
      <c r="E558" s="197"/>
      <c r="F558" s="197"/>
      <c r="G558" s="197"/>
      <c r="I558" s="197"/>
      <c r="J558" s="197"/>
      <c r="K558" s="197"/>
      <c r="L558" s="197"/>
      <c r="M558" s="197"/>
      <c r="N558" s="197"/>
      <c r="T558" s="48"/>
      <c r="U558" s="48"/>
      <c r="V558" s="48"/>
      <c r="W558" s="48"/>
      <c r="X558" s="48"/>
      <c r="Y558" s="48"/>
      <c r="Z558" s="48"/>
    </row>
    <row r="559" spans="1:26" ht="12" customHeight="1" x14ac:dyDescent="0.3">
      <c r="A559" s="197"/>
      <c r="B559" s="197"/>
      <c r="C559" s="198"/>
      <c r="D559" s="197"/>
      <c r="E559" s="197"/>
      <c r="F559" s="197"/>
      <c r="G559" s="197"/>
      <c r="I559" s="197"/>
      <c r="J559" s="197"/>
      <c r="K559" s="197"/>
      <c r="L559" s="197"/>
      <c r="M559" s="197"/>
      <c r="N559" s="197"/>
      <c r="T559" s="48"/>
      <c r="U559" s="48"/>
      <c r="V559" s="48"/>
      <c r="W559" s="48"/>
      <c r="X559" s="48"/>
      <c r="Y559" s="48"/>
      <c r="Z559" s="48"/>
    </row>
    <row r="560" spans="1:26" ht="12" customHeight="1" x14ac:dyDescent="0.3">
      <c r="A560" s="197"/>
      <c r="B560" s="197"/>
      <c r="C560" s="198"/>
      <c r="D560" s="197"/>
      <c r="E560" s="197"/>
      <c r="F560" s="197"/>
      <c r="G560" s="197"/>
      <c r="I560" s="197"/>
      <c r="J560" s="197"/>
      <c r="K560" s="197"/>
      <c r="L560" s="197"/>
      <c r="M560" s="197"/>
      <c r="N560" s="197"/>
      <c r="T560" s="48"/>
      <c r="U560" s="48"/>
      <c r="V560" s="48"/>
      <c r="W560" s="48"/>
      <c r="X560" s="48"/>
      <c r="Y560" s="48"/>
      <c r="Z560" s="48"/>
    </row>
    <row r="561" spans="1:26" ht="12" customHeight="1" x14ac:dyDescent="0.3">
      <c r="A561" s="197"/>
      <c r="B561" s="197"/>
      <c r="C561" s="198"/>
      <c r="D561" s="197"/>
      <c r="E561" s="197"/>
      <c r="F561" s="197"/>
      <c r="G561" s="197"/>
      <c r="I561" s="197"/>
      <c r="J561" s="197"/>
      <c r="K561" s="197"/>
      <c r="L561" s="197"/>
      <c r="M561" s="197"/>
      <c r="N561" s="197"/>
      <c r="T561" s="48"/>
      <c r="U561" s="48"/>
      <c r="V561" s="48"/>
      <c r="W561" s="48"/>
      <c r="X561" s="48"/>
      <c r="Y561" s="48"/>
      <c r="Z561" s="48"/>
    </row>
    <row r="562" spans="1:26" ht="12" customHeight="1" x14ac:dyDescent="0.3">
      <c r="A562" s="197"/>
      <c r="B562" s="197"/>
      <c r="C562" s="198"/>
      <c r="D562" s="197"/>
      <c r="E562" s="197"/>
      <c r="F562" s="197"/>
      <c r="G562" s="197"/>
      <c r="I562" s="197"/>
      <c r="J562" s="197"/>
      <c r="K562" s="197"/>
      <c r="L562" s="197"/>
      <c r="M562" s="197"/>
      <c r="N562" s="197"/>
      <c r="T562" s="48"/>
      <c r="U562" s="48"/>
      <c r="V562" s="48"/>
      <c r="W562" s="48"/>
      <c r="X562" s="48"/>
      <c r="Y562" s="48"/>
      <c r="Z562" s="48"/>
    </row>
    <row r="563" spans="1:26" ht="12" customHeight="1" x14ac:dyDescent="0.3">
      <c r="A563" s="197"/>
      <c r="B563" s="197"/>
      <c r="C563" s="198"/>
      <c r="D563" s="197"/>
      <c r="E563" s="197"/>
      <c r="F563" s="197"/>
      <c r="G563" s="197"/>
      <c r="I563" s="197"/>
      <c r="J563" s="197"/>
      <c r="K563" s="197"/>
      <c r="L563" s="197"/>
      <c r="M563" s="197"/>
      <c r="N563" s="197"/>
      <c r="T563" s="48"/>
      <c r="U563" s="48"/>
      <c r="V563" s="48"/>
      <c r="W563" s="48"/>
      <c r="X563" s="48"/>
      <c r="Y563" s="48"/>
      <c r="Z563" s="48"/>
    </row>
    <row r="564" spans="1:26" ht="12" customHeight="1" x14ac:dyDescent="0.3">
      <c r="A564" s="197"/>
      <c r="B564" s="197"/>
      <c r="C564" s="198"/>
      <c r="D564" s="197"/>
      <c r="E564" s="197"/>
      <c r="F564" s="197"/>
      <c r="G564" s="197"/>
      <c r="I564" s="197"/>
      <c r="J564" s="197"/>
      <c r="K564" s="197"/>
      <c r="L564" s="197"/>
      <c r="M564" s="197"/>
      <c r="N564" s="197"/>
      <c r="T564" s="48"/>
      <c r="U564" s="48"/>
      <c r="V564" s="48"/>
      <c r="W564" s="48"/>
      <c r="X564" s="48"/>
      <c r="Y564" s="48"/>
      <c r="Z564" s="48"/>
    </row>
    <row r="565" spans="1:26" ht="12" customHeight="1" x14ac:dyDescent="0.3">
      <c r="A565" s="197"/>
      <c r="B565" s="197"/>
      <c r="C565" s="198"/>
      <c r="D565" s="197"/>
      <c r="E565" s="197"/>
      <c r="F565" s="197"/>
      <c r="G565" s="197"/>
      <c r="I565" s="197"/>
      <c r="J565" s="197"/>
      <c r="K565" s="197"/>
      <c r="L565" s="197"/>
      <c r="M565" s="197"/>
      <c r="N565" s="197"/>
      <c r="T565" s="48"/>
      <c r="U565" s="48"/>
      <c r="V565" s="48"/>
      <c r="W565" s="48"/>
      <c r="X565" s="48"/>
      <c r="Y565" s="48"/>
      <c r="Z565" s="48"/>
    </row>
    <row r="566" spans="1:26" ht="12" customHeight="1" x14ac:dyDescent="0.3">
      <c r="A566" s="197"/>
      <c r="B566" s="197"/>
      <c r="C566" s="198"/>
      <c r="D566" s="197"/>
      <c r="E566" s="197"/>
      <c r="F566" s="197"/>
      <c r="G566" s="197"/>
      <c r="I566" s="197"/>
      <c r="J566" s="197"/>
      <c r="K566" s="197"/>
      <c r="L566" s="197"/>
      <c r="M566" s="197"/>
      <c r="N566" s="197"/>
      <c r="T566" s="48"/>
      <c r="U566" s="48"/>
      <c r="V566" s="48"/>
      <c r="W566" s="48"/>
      <c r="X566" s="48"/>
      <c r="Y566" s="48"/>
      <c r="Z566" s="48"/>
    </row>
    <row r="567" spans="1:26" ht="12" customHeight="1" x14ac:dyDescent="0.3">
      <c r="A567" s="197"/>
      <c r="B567" s="197"/>
      <c r="C567" s="198"/>
      <c r="D567" s="197"/>
      <c r="E567" s="197"/>
      <c r="F567" s="197"/>
      <c r="G567" s="197"/>
      <c r="I567" s="197"/>
      <c r="J567" s="197"/>
      <c r="K567" s="197"/>
      <c r="L567" s="197"/>
      <c r="M567" s="197"/>
      <c r="N567" s="197"/>
      <c r="T567" s="48"/>
      <c r="U567" s="48"/>
      <c r="V567" s="48"/>
      <c r="W567" s="48"/>
      <c r="X567" s="48"/>
      <c r="Y567" s="48"/>
      <c r="Z567" s="48"/>
    </row>
    <row r="568" spans="1:26" ht="12" customHeight="1" x14ac:dyDescent="0.3">
      <c r="A568" s="197"/>
      <c r="B568" s="197"/>
      <c r="C568" s="198"/>
      <c r="D568" s="197"/>
      <c r="E568" s="197"/>
      <c r="F568" s="197"/>
      <c r="G568" s="197"/>
      <c r="I568" s="197"/>
      <c r="J568" s="197"/>
      <c r="K568" s="197"/>
      <c r="L568" s="197"/>
      <c r="M568" s="197"/>
      <c r="N568" s="197"/>
      <c r="T568" s="48"/>
      <c r="U568" s="48"/>
      <c r="V568" s="48"/>
      <c r="W568" s="48"/>
      <c r="X568" s="48"/>
      <c r="Y568" s="48"/>
      <c r="Z568" s="48"/>
    </row>
    <row r="569" spans="1:26" ht="12" customHeight="1" x14ac:dyDescent="0.3">
      <c r="A569" s="197"/>
      <c r="B569" s="197"/>
      <c r="C569" s="198"/>
      <c r="D569" s="197"/>
      <c r="E569" s="197"/>
      <c r="F569" s="197"/>
      <c r="G569" s="197"/>
      <c r="I569" s="197"/>
      <c r="J569" s="197"/>
      <c r="K569" s="197"/>
      <c r="L569" s="197"/>
      <c r="M569" s="197"/>
      <c r="N569" s="197"/>
      <c r="T569" s="48"/>
      <c r="U569" s="48"/>
      <c r="V569" s="48"/>
      <c r="W569" s="48"/>
      <c r="X569" s="48"/>
      <c r="Y569" s="48"/>
      <c r="Z569" s="48"/>
    </row>
    <row r="570" spans="1:26" ht="12" customHeight="1" x14ac:dyDescent="0.3">
      <c r="A570" s="197"/>
      <c r="B570" s="197"/>
      <c r="C570" s="198"/>
      <c r="D570" s="197"/>
      <c r="E570" s="197"/>
      <c r="F570" s="197"/>
      <c r="G570" s="197"/>
      <c r="I570" s="197"/>
      <c r="J570" s="197"/>
      <c r="K570" s="197"/>
      <c r="L570" s="197"/>
      <c r="M570" s="197"/>
      <c r="N570" s="197"/>
      <c r="T570" s="48"/>
      <c r="U570" s="48"/>
      <c r="V570" s="48"/>
      <c r="W570" s="48"/>
      <c r="X570" s="48"/>
      <c r="Y570" s="48"/>
      <c r="Z570" s="48"/>
    </row>
    <row r="571" spans="1:26" ht="12" customHeight="1" x14ac:dyDescent="0.3">
      <c r="A571" s="197"/>
      <c r="B571" s="197"/>
      <c r="C571" s="198"/>
      <c r="D571" s="197"/>
      <c r="E571" s="197"/>
      <c r="F571" s="197"/>
      <c r="G571" s="197"/>
      <c r="I571" s="197"/>
      <c r="J571" s="197"/>
      <c r="K571" s="197"/>
      <c r="L571" s="197"/>
      <c r="M571" s="197"/>
      <c r="N571" s="197"/>
      <c r="T571" s="48"/>
      <c r="U571" s="48"/>
      <c r="V571" s="48"/>
      <c r="W571" s="48"/>
      <c r="X571" s="48"/>
      <c r="Y571" s="48"/>
      <c r="Z571" s="48"/>
    </row>
    <row r="572" spans="1:26" ht="12" customHeight="1" x14ac:dyDescent="0.3">
      <c r="A572" s="197"/>
      <c r="B572" s="197"/>
      <c r="C572" s="198"/>
      <c r="D572" s="197"/>
      <c r="E572" s="197"/>
      <c r="F572" s="197"/>
      <c r="G572" s="197"/>
      <c r="I572" s="197"/>
      <c r="J572" s="197"/>
      <c r="K572" s="197"/>
      <c r="L572" s="197"/>
      <c r="M572" s="197"/>
      <c r="N572" s="197"/>
      <c r="T572" s="48"/>
      <c r="U572" s="48"/>
      <c r="V572" s="48"/>
      <c r="W572" s="48"/>
      <c r="X572" s="48"/>
      <c r="Y572" s="48"/>
      <c r="Z572" s="48"/>
    </row>
    <row r="573" spans="1:26" ht="12" customHeight="1" x14ac:dyDescent="0.3">
      <c r="A573" s="197"/>
      <c r="B573" s="197"/>
      <c r="C573" s="198"/>
      <c r="D573" s="197"/>
      <c r="E573" s="197"/>
      <c r="F573" s="197"/>
      <c r="G573" s="197"/>
      <c r="I573" s="197"/>
      <c r="J573" s="197"/>
      <c r="K573" s="197"/>
      <c r="L573" s="197"/>
      <c r="M573" s="197"/>
      <c r="N573" s="197"/>
      <c r="T573" s="48"/>
      <c r="U573" s="48"/>
      <c r="V573" s="48"/>
      <c r="W573" s="48"/>
      <c r="X573" s="48"/>
      <c r="Y573" s="48"/>
      <c r="Z573" s="48"/>
    </row>
    <row r="574" spans="1:26" ht="12" customHeight="1" x14ac:dyDescent="0.3">
      <c r="A574" s="197"/>
      <c r="B574" s="197"/>
      <c r="C574" s="198"/>
      <c r="D574" s="197"/>
      <c r="E574" s="197"/>
      <c r="F574" s="197"/>
      <c r="G574" s="197"/>
      <c r="I574" s="197"/>
      <c r="J574" s="197"/>
      <c r="K574" s="197"/>
      <c r="L574" s="197"/>
      <c r="M574" s="197"/>
      <c r="N574" s="197"/>
      <c r="T574" s="48"/>
      <c r="U574" s="48"/>
      <c r="V574" s="48"/>
      <c r="W574" s="48"/>
      <c r="X574" s="48"/>
      <c r="Y574" s="48"/>
      <c r="Z574" s="48"/>
    </row>
    <row r="575" spans="1:26" ht="12" customHeight="1" x14ac:dyDescent="0.3">
      <c r="A575" s="197"/>
      <c r="B575" s="197"/>
      <c r="C575" s="198"/>
      <c r="D575" s="197"/>
      <c r="E575" s="197"/>
      <c r="F575" s="197"/>
      <c r="G575" s="197"/>
      <c r="I575" s="197"/>
      <c r="J575" s="197"/>
      <c r="K575" s="197"/>
      <c r="L575" s="197"/>
      <c r="M575" s="197"/>
      <c r="N575" s="197"/>
      <c r="T575" s="48"/>
      <c r="U575" s="48"/>
      <c r="V575" s="48"/>
      <c r="W575" s="48"/>
      <c r="X575" s="48"/>
      <c r="Y575" s="48"/>
      <c r="Z575" s="48"/>
    </row>
    <row r="576" spans="1:26" ht="12" customHeight="1" x14ac:dyDescent="0.3">
      <c r="A576" s="197"/>
      <c r="B576" s="197"/>
      <c r="C576" s="198"/>
      <c r="D576" s="197"/>
      <c r="E576" s="197"/>
      <c r="F576" s="197"/>
      <c r="G576" s="197"/>
      <c r="I576" s="197"/>
      <c r="J576" s="197"/>
      <c r="K576" s="197"/>
      <c r="L576" s="197"/>
      <c r="M576" s="197"/>
      <c r="N576" s="197"/>
      <c r="T576" s="48"/>
      <c r="U576" s="48"/>
      <c r="V576" s="48"/>
      <c r="W576" s="48"/>
      <c r="X576" s="48"/>
      <c r="Y576" s="48"/>
      <c r="Z576" s="48"/>
    </row>
    <row r="577" spans="1:26" ht="12" customHeight="1" x14ac:dyDescent="0.3">
      <c r="A577" s="197"/>
      <c r="B577" s="197"/>
      <c r="C577" s="198"/>
      <c r="D577" s="197"/>
      <c r="E577" s="197"/>
      <c r="F577" s="197"/>
      <c r="G577" s="197"/>
      <c r="I577" s="197"/>
      <c r="J577" s="197"/>
      <c r="K577" s="197"/>
      <c r="L577" s="197"/>
      <c r="M577" s="197"/>
      <c r="N577" s="197"/>
      <c r="T577" s="48"/>
      <c r="U577" s="48"/>
      <c r="V577" s="48"/>
      <c r="W577" s="48"/>
      <c r="X577" s="48"/>
      <c r="Y577" s="48"/>
      <c r="Z577" s="48"/>
    </row>
    <row r="578" spans="1:26" ht="12" customHeight="1" x14ac:dyDescent="0.3">
      <c r="A578" s="197"/>
      <c r="B578" s="197"/>
      <c r="C578" s="198"/>
      <c r="D578" s="197"/>
      <c r="E578" s="197"/>
      <c r="F578" s="197"/>
      <c r="G578" s="197"/>
      <c r="I578" s="197"/>
      <c r="J578" s="197"/>
      <c r="K578" s="197"/>
      <c r="L578" s="197"/>
      <c r="M578" s="197"/>
      <c r="N578" s="197"/>
      <c r="T578" s="48"/>
      <c r="U578" s="48"/>
      <c r="V578" s="48"/>
      <c r="W578" s="48"/>
      <c r="X578" s="48"/>
      <c r="Y578" s="48"/>
      <c r="Z578" s="48"/>
    </row>
    <row r="579" spans="1:26" ht="12" customHeight="1" x14ac:dyDescent="0.3">
      <c r="A579" s="197"/>
      <c r="B579" s="197"/>
      <c r="C579" s="198"/>
      <c r="D579" s="197"/>
      <c r="E579" s="197"/>
      <c r="F579" s="197"/>
      <c r="G579" s="197"/>
      <c r="I579" s="197"/>
      <c r="J579" s="197"/>
      <c r="K579" s="197"/>
      <c r="L579" s="197"/>
      <c r="M579" s="197"/>
      <c r="N579" s="197"/>
      <c r="T579" s="48"/>
      <c r="U579" s="48"/>
      <c r="V579" s="48"/>
      <c r="W579" s="48"/>
      <c r="X579" s="48"/>
      <c r="Y579" s="48"/>
      <c r="Z579" s="48"/>
    </row>
    <row r="580" spans="1:26" ht="12" customHeight="1" x14ac:dyDescent="0.3">
      <c r="A580" s="197"/>
      <c r="B580" s="197"/>
      <c r="C580" s="198"/>
      <c r="D580" s="197"/>
      <c r="E580" s="197"/>
      <c r="F580" s="197"/>
      <c r="G580" s="197"/>
      <c r="I580" s="197"/>
      <c r="J580" s="197"/>
      <c r="K580" s="197"/>
      <c r="L580" s="197"/>
      <c r="M580" s="197"/>
      <c r="N580" s="197"/>
      <c r="T580" s="48"/>
      <c r="U580" s="48"/>
      <c r="V580" s="48"/>
      <c r="W580" s="48"/>
      <c r="X580" s="48"/>
      <c r="Y580" s="48"/>
      <c r="Z580" s="48"/>
    </row>
    <row r="581" spans="1:26" ht="12" customHeight="1" x14ac:dyDescent="0.3">
      <c r="A581" s="197"/>
      <c r="B581" s="197"/>
      <c r="C581" s="198"/>
      <c r="D581" s="197"/>
      <c r="E581" s="197"/>
      <c r="F581" s="197"/>
      <c r="G581" s="197"/>
      <c r="I581" s="197"/>
      <c r="J581" s="197"/>
      <c r="K581" s="197"/>
      <c r="L581" s="197"/>
      <c r="M581" s="197"/>
      <c r="N581" s="197"/>
      <c r="T581" s="48"/>
      <c r="U581" s="48"/>
      <c r="V581" s="48"/>
      <c r="W581" s="48"/>
      <c r="X581" s="48"/>
      <c r="Y581" s="48"/>
      <c r="Z581" s="48"/>
    </row>
    <row r="582" spans="1:26" ht="12" customHeight="1" x14ac:dyDescent="0.3">
      <c r="A582" s="197"/>
      <c r="B582" s="197"/>
      <c r="C582" s="198"/>
      <c r="D582" s="197"/>
      <c r="E582" s="197"/>
      <c r="F582" s="197"/>
      <c r="G582" s="197"/>
      <c r="I582" s="197"/>
      <c r="J582" s="197"/>
      <c r="K582" s="197"/>
      <c r="L582" s="197"/>
      <c r="M582" s="197"/>
      <c r="N582" s="197"/>
      <c r="T582" s="48"/>
      <c r="U582" s="48"/>
      <c r="V582" s="48"/>
      <c r="W582" s="48"/>
      <c r="X582" s="48"/>
      <c r="Y582" s="48"/>
      <c r="Z582" s="48"/>
    </row>
    <row r="583" spans="1:26" ht="12" customHeight="1" x14ac:dyDescent="0.3">
      <c r="A583" s="197"/>
      <c r="B583" s="197"/>
      <c r="C583" s="198"/>
      <c r="D583" s="197"/>
      <c r="E583" s="197"/>
      <c r="F583" s="197"/>
      <c r="G583" s="197"/>
      <c r="I583" s="197"/>
      <c r="J583" s="197"/>
      <c r="K583" s="197"/>
      <c r="L583" s="197"/>
      <c r="M583" s="197"/>
      <c r="N583" s="197"/>
      <c r="T583" s="48"/>
      <c r="U583" s="48"/>
      <c r="V583" s="48"/>
      <c r="W583" s="48"/>
      <c r="X583" s="48"/>
      <c r="Y583" s="48"/>
      <c r="Z583" s="48"/>
    </row>
    <row r="584" spans="1:26" ht="12" customHeight="1" x14ac:dyDescent="0.3">
      <c r="A584" s="197"/>
      <c r="B584" s="197"/>
      <c r="C584" s="198"/>
      <c r="D584" s="197"/>
      <c r="E584" s="197"/>
      <c r="F584" s="197"/>
      <c r="G584" s="197"/>
      <c r="I584" s="197"/>
      <c r="J584" s="197"/>
      <c r="K584" s="197"/>
      <c r="L584" s="197"/>
      <c r="M584" s="197"/>
      <c r="N584" s="197"/>
      <c r="T584" s="48"/>
      <c r="U584" s="48"/>
      <c r="V584" s="48"/>
      <c r="W584" s="48"/>
      <c r="X584" s="48"/>
      <c r="Y584" s="48"/>
      <c r="Z584" s="48"/>
    </row>
    <row r="585" spans="1:26" ht="12" customHeight="1" x14ac:dyDescent="0.3">
      <c r="A585" s="197"/>
      <c r="B585" s="197"/>
      <c r="C585" s="198"/>
      <c r="D585" s="197"/>
      <c r="E585" s="197"/>
      <c r="F585" s="197"/>
      <c r="G585" s="197"/>
      <c r="I585" s="197"/>
      <c r="J585" s="197"/>
      <c r="K585" s="197"/>
      <c r="L585" s="197"/>
      <c r="M585" s="197"/>
      <c r="N585" s="197"/>
      <c r="T585" s="48"/>
      <c r="U585" s="48"/>
      <c r="V585" s="48"/>
      <c r="W585" s="48"/>
      <c r="X585" s="48"/>
      <c r="Y585" s="48"/>
      <c r="Z585" s="48"/>
    </row>
    <row r="586" spans="1:26" ht="12" customHeight="1" x14ac:dyDescent="0.3">
      <c r="A586" s="197"/>
      <c r="B586" s="197"/>
      <c r="C586" s="198"/>
      <c r="D586" s="197"/>
      <c r="E586" s="197"/>
      <c r="F586" s="197"/>
      <c r="G586" s="197"/>
      <c r="I586" s="197"/>
      <c r="J586" s="197"/>
      <c r="K586" s="197"/>
      <c r="L586" s="197"/>
      <c r="M586" s="197"/>
      <c r="N586" s="197"/>
      <c r="T586" s="48"/>
      <c r="U586" s="48"/>
      <c r="V586" s="48"/>
      <c r="W586" s="48"/>
      <c r="X586" s="48"/>
      <c r="Y586" s="48"/>
      <c r="Z586" s="48"/>
    </row>
    <row r="587" spans="1:26" ht="12" customHeight="1" x14ac:dyDescent="0.3">
      <c r="A587" s="197"/>
      <c r="B587" s="197"/>
      <c r="C587" s="198"/>
      <c r="D587" s="197"/>
      <c r="E587" s="197"/>
      <c r="F587" s="197"/>
      <c r="G587" s="197"/>
      <c r="I587" s="197"/>
      <c r="J587" s="197"/>
      <c r="K587" s="197"/>
      <c r="L587" s="197"/>
      <c r="M587" s="197"/>
      <c r="N587" s="197"/>
      <c r="T587" s="48"/>
      <c r="U587" s="48"/>
      <c r="V587" s="48"/>
      <c r="W587" s="48"/>
      <c r="X587" s="48"/>
      <c r="Y587" s="48"/>
      <c r="Z587" s="48"/>
    </row>
    <row r="588" spans="1:26" ht="12" customHeight="1" x14ac:dyDescent="0.3">
      <c r="A588" s="197"/>
      <c r="B588" s="197"/>
      <c r="C588" s="198"/>
      <c r="D588" s="197"/>
      <c r="E588" s="197"/>
      <c r="F588" s="197"/>
      <c r="G588" s="197"/>
      <c r="I588" s="197"/>
      <c r="J588" s="197"/>
      <c r="K588" s="197"/>
      <c r="L588" s="197"/>
      <c r="M588" s="197"/>
      <c r="N588" s="197"/>
      <c r="T588" s="48"/>
      <c r="U588" s="48"/>
      <c r="V588" s="48"/>
      <c r="W588" s="48"/>
      <c r="X588" s="48"/>
      <c r="Y588" s="48"/>
      <c r="Z588" s="48"/>
    </row>
    <row r="589" spans="1:26" ht="12" customHeight="1" x14ac:dyDescent="0.3">
      <c r="A589" s="197"/>
      <c r="B589" s="197"/>
      <c r="C589" s="198"/>
      <c r="D589" s="197"/>
      <c r="E589" s="197"/>
      <c r="F589" s="197"/>
      <c r="G589" s="197"/>
      <c r="I589" s="197"/>
      <c r="J589" s="197"/>
      <c r="K589" s="197"/>
      <c r="L589" s="197"/>
      <c r="M589" s="197"/>
      <c r="N589" s="197"/>
      <c r="T589" s="48"/>
      <c r="U589" s="48"/>
      <c r="V589" s="48"/>
      <c r="W589" s="48"/>
      <c r="X589" s="48"/>
      <c r="Y589" s="48"/>
      <c r="Z589" s="48"/>
    </row>
    <row r="590" spans="1:26" ht="12" customHeight="1" x14ac:dyDescent="0.3">
      <c r="A590" s="197"/>
      <c r="B590" s="197"/>
      <c r="C590" s="198"/>
      <c r="D590" s="197"/>
      <c r="E590" s="197"/>
      <c r="F590" s="197"/>
      <c r="G590" s="197"/>
      <c r="I590" s="197"/>
      <c r="J590" s="197"/>
      <c r="K590" s="197"/>
      <c r="L590" s="197"/>
      <c r="M590" s="197"/>
      <c r="N590" s="197"/>
      <c r="T590" s="48"/>
      <c r="U590" s="48"/>
      <c r="V590" s="48"/>
      <c r="W590" s="48"/>
      <c r="X590" s="48"/>
      <c r="Y590" s="48"/>
      <c r="Z590" s="48"/>
    </row>
    <row r="591" spans="1:26" ht="12" customHeight="1" x14ac:dyDescent="0.3">
      <c r="A591" s="197"/>
      <c r="B591" s="197"/>
      <c r="C591" s="198"/>
      <c r="D591" s="197"/>
      <c r="E591" s="197"/>
      <c r="F591" s="197"/>
      <c r="G591" s="197"/>
      <c r="I591" s="197"/>
      <c r="J591" s="197"/>
      <c r="K591" s="197"/>
      <c r="L591" s="197"/>
      <c r="M591" s="197"/>
      <c r="N591" s="197"/>
      <c r="T591" s="48"/>
      <c r="U591" s="48"/>
      <c r="V591" s="48"/>
      <c r="W591" s="48"/>
      <c r="X591" s="48"/>
      <c r="Y591" s="48"/>
      <c r="Z591" s="48"/>
    </row>
    <row r="592" spans="1:26" ht="12" customHeight="1" x14ac:dyDescent="0.3">
      <c r="A592" s="197"/>
      <c r="B592" s="197"/>
      <c r="C592" s="198"/>
      <c r="D592" s="197"/>
      <c r="E592" s="197"/>
      <c r="F592" s="197"/>
      <c r="G592" s="197"/>
      <c r="I592" s="197"/>
      <c r="J592" s="197"/>
      <c r="K592" s="197"/>
      <c r="L592" s="197"/>
      <c r="M592" s="197"/>
      <c r="N592" s="197"/>
      <c r="T592" s="48"/>
      <c r="U592" s="48"/>
      <c r="V592" s="48"/>
      <c r="W592" s="48"/>
      <c r="X592" s="48"/>
      <c r="Y592" s="48"/>
      <c r="Z592" s="48"/>
    </row>
    <row r="593" spans="1:26" ht="12" customHeight="1" x14ac:dyDescent="0.3">
      <c r="A593" s="197"/>
      <c r="B593" s="197"/>
      <c r="C593" s="198"/>
      <c r="D593" s="197"/>
      <c r="E593" s="197"/>
      <c r="F593" s="197"/>
      <c r="G593" s="197"/>
      <c r="I593" s="197"/>
      <c r="J593" s="197"/>
      <c r="K593" s="197"/>
      <c r="L593" s="197"/>
      <c r="M593" s="197"/>
      <c r="N593" s="197"/>
      <c r="T593" s="48"/>
      <c r="U593" s="48"/>
      <c r="V593" s="48"/>
      <c r="W593" s="48"/>
      <c r="X593" s="48"/>
      <c r="Y593" s="48"/>
      <c r="Z593" s="48"/>
    </row>
    <row r="594" spans="1:26" ht="12" customHeight="1" x14ac:dyDescent="0.3">
      <c r="A594" s="197"/>
      <c r="B594" s="197"/>
      <c r="C594" s="198"/>
      <c r="D594" s="197"/>
      <c r="E594" s="197"/>
      <c r="F594" s="197"/>
      <c r="G594" s="197"/>
      <c r="I594" s="197"/>
      <c r="J594" s="197"/>
      <c r="K594" s="197"/>
      <c r="L594" s="197"/>
      <c r="M594" s="197"/>
      <c r="N594" s="197"/>
      <c r="T594" s="48"/>
      <c r="U594" s="48"/>
      <c r="V594" s="48"/>
      <c r="W594" s="48"/>
      <c r="X594" s="48"/>
      <c r="Y594" s="48"/>
      <c r="Z594" s="48"/>
    </row>
    <row r="595" spans="1:26" ht="12" customHeight="1" x14ac:dyDescent="0.3">
      <c r="A595" s="197"/>
      <c r="B595" s="197"/>
      <c r="C595" s="198"/>
      <c r="D595" s="197"/>
      <c r="E595" s="197"/>
      <c r="F595" s="197"/>
      <c r="G595" s="197"/>
      <c r="I595" s="197"/>
      <c r="J595" s="197"/>
      <c r="K595" s="197"/>
      <c r="L595" s="197"/>
      <c r="M595" s="197"/>
      <c r="N595" s="197"/>
      <c r="T595" s="48"/>
      <c r="U595" s="48"/>
      <c r="V595" s="48"/>
      <c r="W595" s="48"/>
      <c r="X595" s="48"/>
      <c r="Y595" s="48"/>
      <c r="Z595" s="48"/>
    </row>
    <row r="596" spans="1:26" ht="12" customHeight="1" x14ac:dyDescent="0.3">
      <c r="A596" s="197"/>
      <c r="B596" s="197"/>
      <c r="C596" s="198"/>
      <c r="D596" s="197"/>
      <c r="E596" s="197"/>
      <c r="F596" s="197"/>
      <c r="G596" s="197"/>
      <c r="I596" s="197"/>
      <c r="J596" s="197"/>
      <c r="K596" s="197"/>
      <c r="L596" s="197"/>
      <c r="M596" s="197"/>
      <c r="N596" s="197"/>
      <c r="T596" s="48"/>
      <c r="U596" s="48"/>
      <c r="V596" s="48"/>
      <c r="W596" s="48"/>
      <c r="X596" s="48"/>
      <c r="Y596" s="48"/>
      <c r="Z596" s="48"/>
    </row>
    <row r="597" spans="1:26" ht="12" customHeight="1" x14ac:dyDescent="0.3">
      <c r="A597" s="197"/>
      <c r="B597" s="197"/>
      <c r="C597" s="198"/>
      <c r="D597" s="197"/>
      <c r="E597" s="197"/>
      <c r="F597" s="197"/>
      <c r="G597" s="197"/>
      <c r="I597" s="197"/>
      <c r="J597" s="197"/>
      <c r="K597" s="197"/>
      <c r="L597" s="197"/>
      <c r="M597" s="197"/>
      <c r="N597" s="197"/>
      <c r="T597" s="48"/>
      <c r="U597" s="48"/>
      <c r="V597" s="48"/>
      <c r="W597" s="48"/>
      <c r="X597" s="48"/>
      <c r="Y597" s="48"/>
      <c r="Z597" s="48"/>
    </row>
    <row r="598" spans="1:26" ht="12" customHeight="1" x14ac:dyDescent="0.3">
      <c r="A598" s="197"/>
      <c r="B598" s="197"/>
      <c r="C598" s="198"/>
      <c r="D598" s="197"/>
      <c r="E598" s="197"/>
      <c r="F598" s="197"/>
      <c r="G598" s="197"/>
      <c r="I598" s="197"/>
      <c r="J598" s="197"/>
      <c r="K598" s="197"/>
      <c r="L598" s="197"/>
      <c r="M598" s="197"/>
      <c r="N598" s="197"/>
      <c r="T598" s="48"/>
      <c r="U598" s="48"/>
      <c r="V598" s="48"/>
      <c r="W598" s="48"/>
      <c r="X598" s="48"/>
      <c r="Y598" s="48"/>
      <c r="Z598" s="48"/>
    </row>
    <row r="599" spans="1:26" ht="12" customHeight="1" x14ac:dyDescent="0.3">
      <c r="A599" s="197"/>
      <c r="B599" s="197"/>
      <c r="C599" s="198"/>
      <c r="D599" s="197"/>
      <c r="E599" s="197"/>
      <c r="F599" s="197"/>
      <c r="G599" s="197"/>
      <c r="I599" s="197"/>
      <c r="J599" s="197"/>
      <c r="K599" s="197"/>
      <c r="L599" s="197"/>
      <c r="M599" s="197"/>
      <c r="N599" s="197"/>
      <c r="T599" s="48"/>
      <c r="U599" s="48"/>
      <c r="V599" s="48"/>
      <c r="W599" s="48"/>
      <c r="X599" s="48"/>
      <c r="Y599" s="48"/>
      <c r="Z599" s="48"/>
    </row>
    <row r="600" spans="1:26" ht="12" customHeight="1" x14ac:dyDescent="0.3">
      <c r="A600" s="197"/>
      <c r="B600" s="197"/>
      <c r="C600" s="198"/>
      <c r="D600" s="197"/>
      <c r="E600" s="197"/>
      <c r="F600" s="197"/>
      <c r="G600" s="197"/>
      <c r="I600" s="197"/>
      <c r="J600" s="197"/>
      <c r="K600" s="197"/>
      <c r="L600" s="197"/>
      <c r="M600" s="197"/>
      <c r="N600" s="197"/>
      <c r="T600" s="48"/>
      <c r="U600" s="48"/>
      <c r="V600" s="48"/>
      <c r="W600" s="48"/>
      <c r="X600" s="48"/>
      <c r="Y600" s="48"/>
      <c r="Z600" s="48"/>
    </row>
    <row r="601" spans="1:26" ht="12" customHeight="1" x14ac:dyDescent="0.3">
      <c r="A601" s="197"/>
      <c r="B601" s="197"/>
      <c r="C601" s="198"/>
      <c r="D601" s="197"/>
      <c r="E601" s="197"/>
      <c r="F601" s="197"/>
      <c r="G601" s="197"/>
      <c r="I601" s="197"/>
      <c r="J601" s="197"/>
      <c r="K601" s="197"/>
      <c r="L601" s="197"/>
      <c r="M601" s="197"/>
      <c r="N601" s="197"/>
      <c r="T601" s="48"/>
      <c r="U601" s="48"/>
      <c r="V601" s="48"/>
      <c r="W601" s="48"/>
      <c r="X601" s="48"/>
      <c r="Y601" s="48"/>
      <c r="Z601" s="48"/>
    </row>
    <row r="602" spans="1:26" ht="12" customHeight="1" x14ac:dyDescent="0.3">
      <c r="A602" s="197"/>
      <c r="B602" s="197"/>
      <c r="C602" s="198"/>
      <c r="D602" s="197"/>
      <c r="E602" s="197"/>
      <c r="F602" s="197"/>
      <c r="G602" s="197"/>
      <c r="I602" s="197"/>
      <c r="J602" s="197"/>
      <c r="K602" s="197"/>
      <c r="L602" s="197"/>
      <c r="M602" s="197"/>
      <c r="N602" s="197"/>
      <c r="T602" s="48"/>
      <c r="U602" s="48"/>
      <c r="V602" s="48"/>
      <c r="W602" s="48"/>
      <c r="X602" s="48"/>
      <c r="Y602" s="48"/>
      <c r="Z602" s="48"/>
    </row>
    <row r="603" spans="1:26" ht="12" customHeight="1" x14ac:dyDescent="0.3">
      <c r="A603" s="197"/>
      <c r="B603" s="197"/>
      <c r="C603" s="198"/>
      <c r="D603" s="197"/>
      <c r="E603" s="197"/>
      <c r="F603" s="197"/>
      <c r="G603" s="197"/>
      <c r="I603" s="197"/>
      <c r="J603" s="197"/>
      <c r="K603" s="197"/>
      <c r="L603" s="197"/>
      <c r="M603" s="197"/>
      <c r="N603" s="197"/>
      <c r="T603" s="48"/>
      <c r="U603" s="48"/>
      <c r="V603" s="48"/>
      <c r="W603" s="48"/>
      <c r="X603" s="48"/>
      <c r="Y603" s="48"/>
      <c r="Z603" s="48"/>
    </row>
    <row r="604" spans="1:26" ht="12" customHeight="1" x14ac:dyDescent="0.3">
      <c r="A604" s="197"/>
      <c r="B604" s="197"/>
      <c r="C604" s="198"/>
      <c r="D604" s="197"/>
      <c r="E604" s="197"/>
      <c r="F604" s="197"/>
      <c r="G604" s="197"/>
      <c r="I604" s="197"/>
      <c r="J604" s="197"/>
      <c r="K604" s="197"/>
      <c r="L604" s="197"/>
      <c r="M604" s="197"/>
      <c r="N604" s="197"/>
      <c r="T604" s="48"/>
      <c r="U604" s="48"/>
      <c r="V604" s="48"/>
      <c r="W604" s="48"/>
      <c r="X604" s="48"/>
      <c r="Y604" s="48"/>
      <c r="Z604" s="48"/>
    </row>
    <row r="605" spans="1:26" ht="12" customHeight="1" x14ac:dyDescent="0.3">
      <c r="A605" s="197"/>
      <c r="B605" s="197"/>
      <c r="C605" s="198"/>
      <c r="D605" s="197"/>
      <c r="E605" s="197"/>
      <c r="F605" s="197"/>
      <c r="G605" s="197"/>
      <c r="I605" s="197"/>
      <c r="J605" s="197"/>
      <c r="K605" s="197"/>
      <c r="L605" s="197"/>
      <c r="M605" s="197"/>
      <c r="N605" s="197"/>
      <c r="T605" s="48"/>
      <c r="U605" s="48"/>
      <c r="V605" s="48"/>
      <c r="W605" s="48"/>
      <c r="X605" s="48"/>
      <c r="Y605" s="48"/>
      <c r="Z605" s="48"/>
    </row>
    <row r="606" spans="1:26" ht="12" customHeight="1" x14ac:dyDescent="0.3">
      <c r="A606" s="197"/>
      <c r="B606" s="197"/>
      <c r="C606" s="198"/>
      <c r="D606" s="197"/>
      <c r="E606" s="197"/>
      <c r="F606" s="197"/>
      <c r="G606" s="197"/>
      <c r="I606" s="197"/>
      <c r="J606" s="197"/>
      <c r="K606" s="197"/>
      <c r="L606" s="197"/>
      <c r="M606" s="197"/>
      <c r="N606" s="197"/>
      <c r="T606" s="48"/>
      <c r="U606" s="48"/>
      <c r="V606" s="48"/>
      <c r="W606" s="48"/>
      <c r="X606" s="48"/>
      <c r="Y606" s="48"/>
      <c r="Z606" s="48"/>
    </row>
    <row r="607" spans="1:26" ht="12" customHeight="1" x14ac:dyDescent="0.3">
      <c r="A607" s="197"/>
      <c r="B607" s="197"/>
      <c r="C607" s="198"/>
      <c r="D607" s="197"/>
      <c r="E607" s="197"/>
      <c r="F607" s="197"/>
      <c r="G607" s="197"/>
      <c r="I607" s="197"/>
      <c r="J607" s="197"/>
      <c r="K607" s="197"/>
      <c r="L607" s="197"/>
      <c r="M607" s="197"/>
      <c r="N607" s="197"/>
      <c r="T607" s="48"/>
      <c r="U607" s="48"/>
      <c r="V607" s="48"/>
      <c r="W607" s="48"/>
      <c r="X607" s="48"/>
      <c r="Y607" s="48"/>
      <c r="Z607" s="48"/>
    </row>
    <row r="608" spans="1:26" ht="12" customHeight="1" x14ac:dyDescent="0.3">
      <c r="A608" s="197"/>
      <c r="B608" s="197"/>
      <c r="C608" s="198"/>
      <c r="D608" s="197"/>
      <c r="E608" s="197"/>
      <c r="F608" s="197"/>
      <c r="G608" s="197"/>
      <c r="I608" s="197"/>
      <c r="J608" s="197"/>
      <c r="K608" s="197"/>
      <c r="L608" s="197"/>
      <c r="M608" s="197"/>
      <c r="N608" s="197"/>
      <c r="T608" s="48"/>
      <c r="U608" s="48"/>
      <c r="V608" s="48"/>
      <c r="W608" s="48"/>
      <c r="X608" s="48"/>
      <c r="Y608" s="48"/>
      <c r="Z608" s="48"/>
    </row>
    <row r="609" spans="1:26" ht="12" customHeight="1" x14ac:dyDescent="0.3">
      <c r="A609" s="197"/>
      <c r="B609" s="197"/>
      <c r="C609" s="198"/>
      <c r="D609" s="197"/>
      <c r="E609" s="197"/>
      <c r="F609" s="197"/>
      <c r="G609" s="197"/>
      <c r="I609" s="197"/>
      <c r="J609" s="197"/>
      <c r="K609" s="197"/>
      <c r="L609" s="197"/>
      <c r="M609" s="197"/>
      <c r="N609" s="197"/>
      <c r="T609" s="48"/>
      <c r="U609" s="48"/>
      <c r="V609" s="48"/>
      <c r="W609" s="48"/>
      <c r="X609" s="48"/>
      <c r="Y609" s="48"/>
      <c r="Z609" s="48"/>
    </row>
    <row r="610" spans="1:26" ht="12" customHeight="1" x14ac:dyDescent="0.3">
      <c r="A610" s="197"/>
      <c r="B610" s="197"/>
      <c r="C610" s="198"/>
      <c r="D610" s="197"/>
      <c r="E610" s="197"/>
      <c r="F610" s="197"/>
      <c r="G610" s="197"/>
      <c r="I610" s="197"/>
      <c r="J610" s="197"/>
      <c r="K610" s="197"/>
      <c r="L610" s="197"/>
      <c r="M610" s="197"/>
      <c r="N610" s="197"/>
      <c r="T610" s="48"/>
      <c r="U610" s="48"/>
      <c r="V610" s="48"/>
      <c r="W610" s="48"/>
      <c r="X610" s="48"/>
      <c r="Y610" s="48"/>
      <c r="Z610" s="48"/>
    </row>
    <row r="611" spans="1:26" ht="12" customHeight="1" x14ac:dyDescent="0.3">
      <c r="A611" s="197"/>
      <c r="B611" s="197"/>
      <c r="C611" s="198"/>
      <c r="D611" s="197"/>
      <c r="E611" s="197"/>
      <c r="F611" s="197"/>
      <c r="G611" s="197"/>
      <c r="I611" s="197"/>
      <c r="J611" s="197"/>
      <c r="K611" s="197"/>
      <c r="L611" s="197"/>
      <c r="M611" s="197"/>
      <c r="N611" s="197"/>
      <c r="T611" s="48"/>
      <c r="U611" s="48"/>
      <c r="V611" s="48"/>
      <c r="W611" s="48"/>
      <c r="X611" s="48"/>
      <c r="Y611" s="48"/>
      <c r="Z611" s="48"/>
    </row>
    <row r="612" spans="1:26" ht="12" customHeight="1" x14ac:dyDescent="0.3">
      <c r="A612" s="197"/>
      <c r="B612" s="197"/>
      <c r="C612" s="198"/>
      <c r="D612" s="197"/>
      <c r="E612" s="197"/>
      <c r="F612" s="197"/>
      <c r="G612" s="197"/>
      <c r="I612" s="197"/>
      <c r="J612" s="197"/>
      <c r="K612" s="197"/>
      <c r="L612" s="197"/>
      <c r="M612" s="197"/>
      <c r="N612" s="197"/>
      <c r="T612" s="48"/>
      <c r="U612" s="48"/>
      <c r="V612" s="48"/>
      <c r="W612" s="48"/>
      <c r="X612" s="48"/>
      <c r="Y612" s="48"/>
      <c r="Z612" s="48"/>
    </row>
    <row r="613" spans="1:26" ht="12" customHeight="1" x14ac:dyDescent="0.3">
      <c r="A613" s="197"/>
      <c r="B613" s="197"/>
      <c r="C613" s="198"/>
      <c r="D613" s="197"/>
      <c r="E613" s="197"/>
      <c r="F613" s="197"/>
      <c r="G613" s="197"/>
      <c r="I613" s="197"/>
      <c r="J613" s="197"/>
      <c r="K613" s="197"/>
      <c r="L613" s="197"/>
      <c r="M613" s="197"/>
      <c r="N613" s="197"/>
      <c r="T613" s="48"/>
      <c r="U613" s="48"/>
      <c r="V613" s="48"/>
      <c r="W613" s="48"/>
      <c r="X613" s="48"/>
      <c r="Y613" s="48"/>
      <c r="Z613" s="48"/>
    </row>
    <row r="614" spans="1:26" ht="12" customHeight="1" x14ac:dyDescent="0.3">
      <c r="A614" s="197"/>
      <c r="B614" s="197"/>
      <c r="C614" s="198"/>
      <c r="D614" s="197"/>
      <c r="E614" s="197"/>
      <c r="F614" s="197"/>
      <c r="G614" s="197"/>
      <c r="I614" s="197"/>
      <c r="J614" s="197"/>
      <c r="K614" s="197"/>
      <c r="L614" s="197"/>
      <c r="M614" s="197"/>
      <c r="N614" s="197"/>
      <c r="T614" s="48"/>
      <c r="U614" s="48"/>
      <c r="V614" s="48"/>
      <c r="W614" s="48"/>
      <c r="X614" s="48"/>
      <c r="Y614" s="48"/>
      <c r="Z614" s="48"/>
    </row>
    <row r="615" spans="1:26" ht="12" customHeight="1" x14ac:dyDescent="0.3">
      <c r="A615" s="197"/>
      <c r="B615" s="197"/>
      <c r="C615" s="198"/>
      <c r="D615" s="197"/>
      <c r="E615" s="197"/>
      <c r="F615" s="197"/>
      <c r="G615" s="197"/>
      <c r="I615" s="197"/>
      <c r="J615" s="197"/>
      <c r="K615" s="197"/>
      <c r="L615" s="197"/>
      <c r="M615" s="197"/>
      <c r="N615" s="197"/>
      <c r="T615" s="48"/>
      <c r="U615" s="48"/>
      <c r="V615" s="48"/>
      <c r="W615" s="48"/>
      <c r="X615" s="48"/>
      <c r="Y615" s="48"/>
      <c r="Z615" s="48"/>
    </row>
    <row r="616" spans="1:26" ht="12" customHeight="1" x14ac:dyDescent="0.3">
      <c r="A616" s="197"/>
      <c r="B616" s="197"/>
      <c r="C616" s="198"/>
      <c r="D616" s="197"/>
      <c r="E616" s="197"/>
      <c r="F616" s="197"/>
      <c r="G616" s="197"/>
      <c r="I616" s="197"/>
      <c r="J616" s="197"/>
      <c r="K616" s="197"/>
      <c r="L616" s="197"/>
      <c r="M616" s="197"/>
      <c r="N616" s="197"/>
      <c r="T616" s="48"/>
      <c r="U616" s="48"/>
      <c r="V616" s="48"/>
      <c r="W616" s="48"/>
      <c r="X616" s="48"/>
      <c r="Y616" s="48"/>
      <c r="Z616" s="48"/>
    </row>
    <row r="617" spans="1:26" ht="12" customHeight="1" x14ac:dyDescent="0.3">
      <c r="A617" s="197"/>
      <c r="B617" s="197"/>
      <c r="C617" s="198"/>
      <c r="D617" s="197"/>
      <c r="E617" s="197"/>
      <c r="F617" s="197"/>
      <c r="G617" s="197"/>
      <c r="I617" s="197"/>
      <c r="J617" s="197"/>
      <c r="K617" s="197"/>
      <c r="L617" s="197"/>
      <c r="M617" s="197"/>
      <c r="N617" s="197"/>
      <c r="T617" s="48"/>
      <c r="U617" s="48"/>
      <c r="V617" s="48"/>
      <c r="W617" s="48"/>
      <c r="X617" s="48"/>
      <c r="Y617" s="48"/>
      <c r="Z617" s="48"/>
    </row>
    <row r="618" spans="1:26" ht="12" customHeight="1" x14ac:dyDescent="0.3">
      <c r="A618" s="197"/>
      <c r="B618" s="197"/>
      <c r="C618" s="198"/>
      <c r="D618" s="197"/>
      <c r="E618" s="197"/>
      <c r="F618" s="197"/>
      <c r="G618" s="197"/>
      <c r="I618" s="197"/>
      <c r="J618" s="197"/>
      <c r="K618" s="197"/>
      <c r="L618" s="197"/>
      <c r="M618" s="197"/>
      <c r="N618" s="197"/>
      <c r="T618" s="48"/>
      <c r="U618" s="48"/>
      <c r="V618" s="48"/>
      <c r="W618" s="48"/>
      <c r="X618" s="48"/>
      <c r="Y618" s="48"/>
      <c r="Z618" s="48"/>
    </row>
    <row r="619" spans="1:26" ht="12" customHeight="1" x14ac:dyDescent="0.3">
      <c r="A619" s="197"/>
      <c r="B619" s="197"/>
      <c r="C619" s="198"/>
      <c r="D619" s="197"/>
      <c r="E619" s="197"/>
      <c r="F619" s="197"/>
      <c r="G619" s="197"/>
      <c r="I619" s="197"/>
      <c r="J619" s="197"/>
      <c r="K619" s="197"/>
      <c r="L619" s="197"/>
      <c r="M619" s="197"/>
      <c r="N619" s="197"/>
      <c r="T619" s="48"/>
      <c r="U619" s="48"/>
      <c r="V619" s="48"/>
      <c r="W619" s="48"/>
      <c r="X619" s="48"/>
      <c r="Y619" s="48"/>
      <c r="Z619" s="48"/>
    </row>
    <row r="620" spans="1:26" ht="12" customHeight="1" x14ac:dyDescent="0.3">
      <c r="A620" s="197"/>
      <c r="B620" s="197"/>
      <c r="C620" s="198"/>
      <c r="D620" s="197"/>
      <c r="E620" s="197"/>
      <c r="F620" s="197"/>
      <c r="G620" s="197"/>
      <c r="I620" s="197"/>
      <c r="J620" s="197"/>
      <c r="K620" s="197"/>
      <c r="L620" s="197"/>
      <c r="M620" s="197"/>
      <c r="N620" s="197"/>
      <c r="T620" s="48"/>
      <c r="U620" s="48"/>
      <c r="V620" s="48"/>
      <c r="W620" s="48"/>
      <c r="X620" s="48"/>
      <c r="Y620" s="48"/>
      <c r="Z620" s="48"/>
    </row>
    <row r="621" spans="1:26" ht="12" customHeight="1" x14ac:dyDescent="0.3">
      <c r="A621" s="197"/>
      <c r="B621" s="197"/>
      <c r="C621" s="198"/>
      <c r="D621" s="197"/>
      <c r="E621" s="197"/>
      <c r="F621" s="197"/>
      <c r="G621" s="197"/>
      <c r="I621" s="197"/>
      <c r="J621" s="197"/>
      <c r="K621" s="197"/>
      <c r="L621" s="197"/>
      <c r="M621" s="197"/>
      <c r="N621" s="197"/>
      <c r="T621" s="48"/>
      <c r="U621" s="48"/>
      <c r="V621" s="48"/>
      <c r="W621" s="48"/>
      <c r="X621" s="48"/>
      <c r="Y621" s="48"/>
      <c r="Z621" s="48"/>
    </row>
    <row r="622" spans="1:26" ht="12" customHeight="1" x14ac:dyDescent="0.3">
      <c r="A622" s="197"/>
      <c r="B622" s="197"/>
      <c r="C622" s="198"/>
      <c r="D622" s="197"/>
      <c r="E622" s="197"/>
      <c r="F622" s="197"/>
      <c r="G622" s="197"/>
      <c r="I622" s="197"/>
      <c r="J622" s="197"/>
      <c r="K622" s="197"/>
      <c r="L622" s="197"/>
      <c r="M622" s="197"/>
      <c r="N622" s="197"/>
      <c r="T622" s="48"/>
      <c r="U622" s="48"/>
      <c r="V622" s="48"/>
      <c r="W622" s="48"/>
      <c r="X622" s="48"/>
      <c r="Y622" s="48"/>
      <c r="Z622" s="48"/>
    </row>
    <row r="623" spans="1:26" ht="12" customHeight="1" x14ac:dyDescent="0.3">
      <c r="A623" s="197"/>
      <c r="B623" s="197"/>
      <c r="C623" s="198"/>
      <c r="D623" s="197"/>
      <c r="E623" s="197"/>
      <c r="F623" s="197"/>
      <c r="G623" s="197"/>
      <c r="I623" s="197"/>
      <c r="J623" s="197"/>
      <c r="K623" s="197"/>
      <c r="L623" s="197"/>
      <c r="M623" s="197"/>
      <c r="N623" s="197"/>
      <c r="T623" s="48"/>
      <c r="U623" s="48"/>
      <c r="V623" s="48"/>
      <c r="W623" s="48"/>
      <c r="X623" s="48"/>
      <c r="Y623" s="48"/>
      <c r="Z623" s="48"/>
    </row>
    <row r="624" spans="1:26" ht="12" customHeight="1" x14ac:dyDescent="0.3">
      <c r="A624" s="197"/>
      <c r="B624" s="197"/>
      <c r="C624" s="198"/>
      <c r="D624" s="197"/>
      <c r="E624" s="197"/>
      <c r="F624" s="197"/>
      <c r="G624" s="197"/>
      <c r="I624" s="197"/>
      <c r="J624" s="197"/>
      <c r="K624" s="197"/>
      <c r="L624" s="197"/>
      <c r="M624" s="197"/>
      <c r="N624" s="197"/>
      <c r="T624" s="48"/>
      <c r="U624" s="48"/>
      <c r="V624" s="48"/>
      <c r="W624" s="48"/>
      <c r="X624" s="48"/>
      <c r="Y624" s="48"/>
      <c r="Z624" s="48"/>
    </row>
    <row r="625" spans="1:26" ht="12" customHeight="1" x14ac:dyDescent="0.3">
      <c r="A625" s="197"/>
      <c r="B625" s="197"/>
      <c r="C625" s="198"/>
      <c r="D625" s="197"/>
      <c r="E625" s="197"/>
      <c r="F625" s="197"/>
      <c r="G625" s="197"/>
      <c r="I625" s="197"/>
      <c r="J625" s="197"/>
      <c r="K625" s="197"/>
      <c r="L625" s="197"/>
      <c r="M625" s="197"/>
      <c r="N625" s="197"/>
      <c r="T625" s="48"/>
      <c r="U625" s="48"/>
      <c r="V625" s="48"/>
      <c r="W625" s="48"/>
      <c r="X625" s="48"/>
      <c r="Y625" s="48"/>
      <c r="Z625" s="48"/>
    </row>
    <row r="626" spans="1:26" ht="12" customHeight="1" x14ac:dyDescent="0.3">
      <c r="A626" s="197"/>
      <c r="B626" s="197"/>
      <c r="C626" s="198"/>
      <c r="D626" s="197"/>
      <c r="E626" s="197"/>
      <c r="F626" s="197"/>
      <c r="G626" s="197"/>
      <c r="I626" s="197"/>
      <c r="J626" s="197"/>
      <c r="K626" s="197"/>
      <c r="L626" s="197"/>
      <c r="M626" s="197"/>
      <c r="N626" s="197"/>
      <c r="T626" s="48"/>
      <c r="U626" s="48"/>
      <c r="V626" s="48"/>
      <c r="W626" s="48"/>
      <c r="X626" s="48"/>
      <c r="Y626" s="48"/>
      <c r="Z626" s="48"/>
    </row>
    <row r="627" spans="1:26" ht="12" customHeight="1" x14ac:dyDescent="0.3">
      <c r="A627" s="197"/>
      <c r="B627" s="197"/>
      <c r="C627" s="198"/>
      <c r="D627" s="197"/>
      <c r="E627" s="197"/>
      <c r="F627" s="197"/>
      <c r="G627" s="197"/>
      <c r="I627" s="197"/>
      <c r="J627" s="197"/>
      <c r="K627" s="197"/>
      <c r="L627" s="197"/>
      <c r="M627" s="197"/>
      <c r="N627" s="197"/>
      <c r="T627" s="48"/>
      <c r="U627" s="48"/>
      <c r="V627" s="48"/>
      <c r="W627" s="48"/>
      <c r="X627" s="48"/>
      <c r="Y627" s="48"/>
      <c r="Z627" s="48"/>
    </row>
    <row r="628" spans="1:26" ht="12" customHeight="1" x14ac:dyDescent="0.3">
      <c r="A628" s="197"/>
      <c r="B628" s="197"/>
      <c r="C628" s="198"/>
      <c r="D628" s="197"/>
      <c r="E628" s="197"/>
      <c r="F628" s="197"/>
      <c r="G628" s="197"/>
      <c r="I628" s="197"/>
      <c r="J628" s="197"/>
      <c r="K628" s="197"/>
      <c r="L628" s="197"/>
      <c r="M628" s="197"/>
      <c r="N628" s="197"/>
      <c r="T628" s="48"/>
      <c r="U628" s="48"/>
      <c r="V628" s="48"/>
      <c r="W628" s="48"/>
      <c r="X628" s="48"/>
      <c r="Y628" s="48"/>
      <c r="Z628" s="48"/>
    </row>
    <row r="629" spans="1:26" ht="12" customHeight="1" x14ac:dyDescent="0.3">
      <c r="A629" s="197"/>
      <c r="B629" s="197"/>
      <c r="C629" s="198"/>
      <c r="D629" s="197"/>
      <c r="E629" s="197"/>
      <c r="F629" s="197"/>
      <c r="G629" s="197"/>
      <c r="I629" s="197"/>
      <c r="J629" s="197"/>
      <c r="K629" s="197"/>
      <c r="L629" s="197"/>
      <c r="M629" s="197"/>
      <c r="N629" s="197"/>
      <c r="T629" s="48"/>
      <c r="U629" s="48"/>
      <c r="V629" s="48"/>
      <c r="W629" s="48"/>
      <c r="X629" s="48"/>
      <c r="Y629" s="48"/>
      <c r="Z629" s="48"/>
    </row>
    <row r="630" spans="1:26" ht="12" customHeight="1" x14ac:dyDescent="0.3">
      <c r="A630" s="197"/>
      <c r="B630" s="197"/>
      <c r="C630" s="198"/>
      <c r="D630" s="197"/>
      <c r="E630" s="197"/>
      <c r="F630" s="197"/>
      <c r="G630" s="197"/>
      <c r="I630" s="197"/>
      <c r="J630" s="197"/>
      <c r="K630" s="197"/>
      <c r="L630" s="197"/>
      <c r="M630" s="197"/>
      <c r="N630" s="197"/>
      <c r="T630" s="48"/>
      <c r="U630" s="48"/>
      <c r="V630" s="48"/>
      <c r="W630" s="48"/>
      <c r="X630" s="48"/>
      <c r="Y630" s="48"/>
      <c r="Z630" s="48"/>
    </row>
    <row r="631" spans="1:26" ht="12" customHeight="1" x14ac:dyDescent="0.3">
      <c r="A631" s="197"/>
      <c r="B631" s="197"/>
      <c r="C631" s="198"/>
      <c r="D631" s="197"/>
      <c r="E631" s="197"/>
      <c r="F631" s="197"/>
      <c r="G631" s="197"/>
      <c r="I631" s="197"/>
      <c r="J631" s="197"/>
      <c r="K631" s="197"/>
      <c r="L631" s="197"/>
      <c r="M631" s="197"/>
      <c r="N631" s="197"/>
      <c r="T631" s="48"/>
      <c r="U631" s="48"/>
      <c r="V631" s="48"/>
      <c r="W631" s="48"/>
      <c r="X631" s="48"/>
      <c r="Y631" s="48"/>
      <c r="Z631" s="48"/>
    </row>
    <row r="632" spans="1:26" ht="12" customHeight="1" x14ac:dyDescent="0.3">
      <c r="A632" s="197"/>
      <c r="B632" s="197"/>
      <c r="C632" s="198"/>
      <c r="D632" s="197"/>
      <c r="E632" s="197"/>
      <c r="F632" s="197"/>
      <c r="G632" s="197"/>
      <c r="I632" s="197"/>
      <c r="J632" s="197"/>
      <c r="K632" s="197"/>
      <c r="L632" s="197"/>
      <c r="M632" s="197"/>
      <c r="N632" s="197"/>
      <c r="T632" s="48"/>
      <c r="U632" s="48"/>
      <c r="V632" s="48"/>
      <c r="W632" s="48"/>
      <c r="X632" s="48"/>
      <c r="Y632" s="48"/>
      <c r="Z632" s="48"/>
    </row>
    <row r="633" spans="1:26" ht="12" customHeight="1" x14ac:dyDescent="0.3">
      <c r="A633" s="197"/>
      <c r="B633" s="197"/>
      <c r="C633" s="198"/>
      <c r="D633" s="197"/>
      <c r="E633" s="197"/>
      <c r="F633" s="197"/>
      <c r="G633" s="197"/>
      <c r="I633" s="197"/>
      <c r="J633" s="197"/>
      <c r="K633" s="197"/>
      <c r="L633" s="197"/>
      <c r="M633" s="197"/>
      <c r="N633" s="197"/>
      <c r="T633" s="48"/>
      <c r="U633" s="48"/>
      <c r="V633" s="48"/>
      <c r="W633" s="48"/>
      <c r="X633" s="48"/>
      <c r="Y633" s="48"/>
      <c r="Z633" s="48"/>
    </row>
    <row r="634" spans="1:26" ht="12" customHeight="1" x14ac:dyDescent="0.3">
      <c r="A634" s="197"/>
      <c r="B634" s="197"/>
      <c r="C634" s="198"/>
      <c r="D634" s="197"/>
      <c r="E634" s="197"/>
      <c r="F634" s="197"/>
      <c r="G634" s="197"/>
      <c r="I634" s="197"/>
      <c r="J634" s="197"/>
      <c r="K634" s="197"/>
      <c r="L634" s="197"/>
      <c r="M634" s="197"/>
      <c r="N634" s="197"/>
      <c r="T634" s="48"/>
      <c r="U634" s="48"/>
      <c r="V634" s="48"/>
      <c r="W634" s="48"/>
      <c r="X634" s="48"/>
      <c r="Y634" s="48"/>
      <c r="Z634" s="48"/>
    </row>
    <row r="635" spans="1:26" ht="12" customHeight="1" x14ac:dyDescent="0.3">
      <c r="A635" s="197"/>
      <c r="B635" s="197"/>
      <c r="C635" s="198"/>
      <c r="D635" s="197"/>
      <c r="E635" s="197"/>
      <c r="F635" s="197"/>
      <c r="G635" s="197"/>
      <c r="I635" s="197"/>
      <c r="J635" s="197"/>
      <c r="K635" s="197"/>
      <c r="L635" s="197"/>
      <c r="M635" s="197"/>
      <c r="N635" s="197"/>
      <c r="T635" s="48"/>
      <c r="U635" s="48"/>
      <c r="V635" s="48"/>
      <c r="W635" s="48"/>
      <c r="X635" s="48"/>
      <c r="Y635" s="48"/>
      <c r="Z635" s="48"/>
    </row>
    <row r="636" spans="1:26" ht="12" customHeight="1" x14ac:dyDescent="0.3">
      <c r="A636" s="197"/>
      <c r="B636" s="197"/>
      <c r="C636" s="198"/>
      <c r="D636" s="197"/>
      <c r="E636" s="197"/>
      <c r="F636" s="197"/>
      <c r="G636" s="197"/>
      <c r="I636" s="197"/>
      <c r="J636" s="197"/>
      <c r="K636" s="197"/>
      <c r="L636" s="197"/>
      <c r="M636" s="197"/>
      <c r="N636" s="197"/>
      <c r="T636" s="48"/>
      <c r="U636" s="48"/>
      <c r="V636" s="48"/>
      <c r="W636" s="48"/>
      <c r="X636" s="48"/>
      <c r="Y636" s="48"/>
      <c r="Z636" s="48"/>
    </row>
    <row r="637" spans="1:26" ht="12" customHeight="1" x14ac:dyDescent="0.3">
      <c r="A637" s="197"/>
      <c r="B637" s="197"/>
      <c r="C637" s="198"/>
      <c r="D637" s="197"/>
      <c r="E637" s="197"/>
      <c r="F637" s="197"/>
      <c r="G637" s="197"/>
      <c r="I637" s="197"/>
      <c r="J637" s="197"/>
      <c r="K637" s="197"/>
      <c r="L637" s="197"/>
      <c r="M637" s="197"/>
      <c r="N637" s="197"/>
      <c r="T637" s="48"/>
      <c r="U637" s="48"/>
      <c r="V637" s="48"/>
      <c r="W637" s="48"/>
      <c r="X637" s="48"/>
      <c r="Y637" s="48"/>
      <c r="Z637" s="48"/>
    </row>
    <row r="638" spans="1:26" ht="12" customHeight="1" x14ac:dyDescent="0.3">
      <c r="A638" s="197"/>
      <c r="B638" s="197"/>
      <c r="C638" s="198"/>
      <c r="D638" s="197"/>
      <c r="E638" s="197"/>
      <c r="F638" s="197"/>
      <c r="G638" s="197"/>
      <c r="I638" s="197"/>
      <c r="J638" s="197"/>
      <c r="K638" s="197"/>
      <c r="L638" s="197"/>
      <c r="M638" s="197"/>
      <c r="N638" s="197"/>
      <c r="T638" s="48"/>
      <c r="U638" s="48"/>
      <c r="V638" s="48"/>
      <c r="W638" s="48"/>
      <c r="X638" s="48"/>
      <c r="Y638" s="48"/>
      <c r="Z638" s="48"/>
    </row>
    <row r="639" spans="1:26" ht="12" customHeight="1" x14ac:dyDescent="0.3">
      <c r="A639" s="197"/>
      <c r="B639" s="197"/>
      <c r="C639" s="198"/>
      <c r="D639" s="197"/>
      <c r="E639" s="197"/>
      <c r="F639" s="197"/>
      <c r="G639" s="197"/>
      <c r="I639" s="197"/>
      <c r="J639" s="197"/>
      <c r="K639" s="197"/>
      <c r="L639" s="197"/>
      <c r="M639" s="197"/>
      <c r="N639" s="197"/>
      <c r="T639" s="48"/>
      <c r="U639" s="48"/>
      <c r="V639" s="48"/>
      <c r="W639" s="48"/>
      <c r="X639" s="48"/>
      <c r="Y639" s="48"/>
      <c r="Z639" s="48"/>
    </row>
    <row r="640" spans="1:26" ht="12" customHeight="1" x14ac:dyDescent="0.3">
      <c r="A640" s="197"/>
      <c r="B640" s="197"/>
      <c r="C640" s="198"/>
      <c r="D640" s="197"/>
      <c r="E640" s="197"/>
      <c r="F640" s="197"/>
      <c r="G640" s="197"/>
      <c r="I640" s="197"/>
      <c r="J640" s="197"/>
      <c r="K640" s="197"/>
      <c r="L640" s="197"/>
      <c r="M640" s="197"/>
      <c r="N640" s="197"/>
      <c r="T640" s="48"/>
      <c r="U640" s="48"/>
      <c r="V640" s="48"/>
      <c r="W640" s="48"/>
      <c r="X640" s="48"/>
      <c r="Y640" s="48"/>
      <c r="Z640" s="48"/>
    </row>
    <row r="641" spans="1:26" ht="12" customHeight="1" x14ac:dyDescent="0.3">
      <c r="A641" s="197"/>
      <c r="B641" s="197"/>
      <c r="C641" s="198"/>
      <c r="D641" s="197"/>
      <c r="E641" s="197"/>
      <c r="F641" s="197"/>
      <c r="G641" s="197"/>
      <c r="I641" s="197"/>
      <c r="J641" s="197"/>
      <c r="K641" s="197"/>
      <c r="L641" s="197"/>
      <c r="M641" s="197"/>
      <c r="N641" s="197"/>
      <c r="T641" s="48"/>
      <c r="U641" s="48"/>
      <c r="V641" s="48"/>
      <c r="W641" s="48"/>
      <c r="X641" s="48"/>
      <c r="Y641" s="48"/>
      <c r="Z641" s="48"/>
    </row>
    <row r="642" spans="1:26" ht="12" customHeight="1" x14ac:dyDescent="0.3">
      <c r="A642" s="197"/>
      <c r="B642" s="197"/>
      <c r="C642" s="198"/>
      <c r="D642" s="197"/>
      <c r="E642" s="197"/>
      <c r="F642" s="197"/>
      <c r="G642" s="197"/>
      <c r="I642" s="197"/>
      <c r="J642" s="197"/>
      <c r="K642" s="197"/>
      <c r="L642" s="197"/>
      <c r="M642" s="197"/>
      <c r="N642" s="197"/>
      <c r="T642" s="48"/>
      <c r="U642" s="48"/>
      <c r="V642" s="48"/>
      <c r="W642" s="48"/>
      <c r="X642" s="48"/>
      <c r="Y642" s="48"/>
      <c r="Z642" s="48"/>
    </row>
    <row r="643" spans="1:26" ht="12" customHeight="1" x14ac:dyDescent="0.3">
      <c r="A643" s="197"/>
      <c r="B643" s="197"/>
      <c r="C643" s="198"/>
      <c r="D643" s="197"/>
      <c r="E643" s="197"/>
      <c r="F643" s="197"/>
      <c r="G643" s="197"/>
      <c r="I643" s="197"/>
      <c r="J643" s="197"/>
      <c r="K643" s="197"/>
      <c r="L643" s="197"/>
      <c r="M643" s="197"/>
      <c r="N643" s="197"/>
      <c r="T643" s="48"/>
      <c r="U643" s="48"/>
      <c r="V643" s="48"/>
      <c r="W643" s="48"/>
      <c r="X643" s="48"/>
      <c r="Y643" s="48"/>
      <c r="Z643" s="48"/>
    </row>
    <row r="644" spans="1:26" ht="12" customHeight="1" x14ac:dyDescent="0.3">
      <c r="A644" s="197"/>
      <c r="B644" s="197"/>
      <c r="C644" s="198"/>
      <c r="D644" s="197"/>
      <c r="E644" s="197"/>
      <c r="F644" s="197"/>
      <c r="G644" s="197"/>
      <c r="I644" s="197"/>
      <c r="J644" s="197"/>
      <c r="K644" s="197"/>
      <c r="L644" s="197"/>
      <c r="M644" s="197"/>
      <c r="N644" s="197"/>
      <c r="T644" s="48"/>
      <c r="U644" s="48"/>
      <c r="V644" s="48"/>
      <c r="W644" s="48"/>
      <c r="X644" s="48"/>
      <c r="Y644" s="48"/>
      <c r="Z644" s="48"/>
    </row>
    <row r="645" spans="1:26" ht="12" customHeight="1" x14ac:dyDescent="0.3">
      <c r="A645" s="197"/>
      <c r="B645" s="197"/>
      <c r="C645" s="198"/>
      <c r="D645" s="197"/>
      <c r="E645" s="197"/>
      <c r="F645" s="197"/>
      <c r="G645" s="197"/>
      <c r="I645" s="197"/>
      <c r="J645" s="197"/>
      <c r="K645" s="197"/>
      <c r="L645" s="197"/>
      <c r="M645" s="197"/>
      <c r="N645" s="197"/>
      <c r="T645" s="48"/>
      <c r="U645" s="48"/>
      <c r="V645" s="48"/>
      <c r="W645" s="48"/>
      <c r="X645" s="48"/>
      <c r="Y645" s="48"/>
      <c r="Z645" s="48"/>
    </row>
    <row r="646" spans="1:26" ht="12" customHeight="1" x14ac:dyDescent="0.3">
      <c r="A646" s="197"/>
      <c r="B646" s="197"/>
      <c r="C646" s="198"/>
      <c r="D646" s="197"/>
      <c r="E646" s="197"/>
      <c r="F646" s="197"/>
      <c r="G646" s="197"/>
      <c r="I646" s="197"/>
      <c r="J646" s="197"/>
      <c r="K646" s="197"/>
      <c r="L646" s="197"/>
      <c r="M646" s="197"/>
      <c r="N646" s="197"/>
      <c r="T646" s="48"/>
      <c r="U646" s="48"/>
      <c r="V646" s="48"/>
      <c r="W646" s="48"/>
      <c r="X646" s="48"/>
      <c r="Y646" s="48"/>
      <c r="Z646" s="48"/>
    </row>
    <row r="647" spans="1:26" ht="12" customHeight="1" x14ac:dyDescent="0.3">
      <c r="A647" s="197"/>
      <c r="B647" s="197"/>
      <c r="C647" s="198"/>
      <c r="D647" s="197"/>
      <c r="E647" s="199"/>
      <c r="F647" s="197"/>
      <c r="G647" s="197"/>
      <c r="I647" s="197"/>
      <c r="J647" s="197"/>
      <c r="K647" s="197"/>
      <c r="L647" s="197"/>
      <c r="M647" s="197"/>
      <c r="N647" s="197"/>
      <c r="T647" s="48"/>
      <c r="U647" s="48"/>
      <c r="V647" s="48"/>
      <c r="W647" s="48"/>
      <c r="X647" s="48"/>
      <c r="Y647" s="48"/>
      <c r="Z647" s="48"/>
    </row>
    <row r="648" spans="1:26" ht="12" customHeight="1" x14ac:dyDescent="0.3">
      <c r="A648" s="197"/>
      <c r="B648" s="197"/>
      <c r="C648" s="198"/>
      <c r="D648" s="197"/>
      <c r="E648" s="197"/>
      <c r="F648" s="197"/>
      <c r="G648" s="197"/>
      <c r="I648" s="197"/>
      <c r="J648" s="197"/>
      <c r="K648" s="197"/>
      <c r="L648" s="197"/>
      <c r="M648" s="197"/>
      <c r="N648" s="197"/>
      <c r="T648" s="48"/>
      <c r="U648" s="48"/>
      <c r="V648" s="48"/>
      <c r="W648" s="48"/>
      <c r="X648" s="48"/>
      <c r="Y648" s="48"/>
      <c r="Z648" s="48"/>
    </row>
    <row r="649" spans="1:26" ht="12" customHeight="1" x14ac:dyDescent="0.3">
      <c r="A649" s="197"/>
      <c r="B649" s="197"/>
      <c r="C649" s="198"/>
      <c r="D649" s="197"/>
      <c r="E649" s="197"/>
      <c r="F649" s="197"/>
      <c r="G649" s="197"/>
      <c r="I649" s="197"/>
      <c r="J649" s="197"/>
      <c r="K649" s="197"/>
      <c r="L649" s="197"/>
      <c r="M649" s="197"/>
      <c r="N649" s="197"/>
      <c r="T649" s="48"/>
      <c r="U649" s="48"/>
      <c r="V649" s="48"/>
      <c r="W649" s="48"/>
      <c r="X649" s="48"/>
      <c r="Y649" s="48"/>
      <c r="Z649" s="48"/>
    </row>
    <row r="650" spans="1:26" ht="12" customHeight="1" x14ac:dyDescent="0.3">
      <c r="A650" s="197"/>
      <c r="B650" s="197"/>
      <c r="C650" s="198"/>
      <c r="D650" s="197"/>
      <c r="E650" s="197"/>
      <c r="F650" s="197"/>
      <c r="G650" s="197"/>
      <c r="I650" s="197"/>
      <c r="J650" s="197"/>
      <c r="K650" s="197"/>
      <c r="L650" s="197"/>
      <c r="M650" s="197"/>
      <c r="N650" s="197"/>
      <c r="T650" s="48"/>
      <c r="U650" s="48"/>
      <c r="V650" s="48"/>
      <c r="W650" s="48"/>
      <c r="X650" s="48"/>
      <c r="Y650" s="48"/>
      <c r="Z650" s="48"/>
    </row>
    <row r="651" spans="1:26" ht="12" customHeight="1" x14ac:dyDescent="0.3">
      <c r="A651" s="197"/>
      <c r="B651" s="197"/>
      <c r="C651" s="198"/>
      <c r="D651" s="197"/>
      <c r="E651" s="197"/>
      <c r="F651" s="197"/>
      <c r="G651" s="197"/>
      <c r="I651" s="197"/>
      <c r="J651" s="197"/>
      <c r="K651" s="197"/>
      <c r="L651" s="197"/>
      <c r="M651" s="197"/>
      <c r="N651" s="197"/>
      <c r="T651" s="48"/>
      <c r="U651" s="48"/>
      <c r="V651" s="48"/>
      <c r="W651" s="48"/>
      <c r="X651" s="48"/>
      <c r="Y651" s="48"/>
      <c r="Z651" s="48"/>
    </row>
    <row r="652" spans="1:26" ht="12" customHeight="1" x14ac:dyDescent="0.3">
      <c r="A652" s="197"/>
      <c r="B652" s="197"/>
      <c r="C652" s="198"/>
      <c r="D652" s="197"/>
      <c r="E652" s="197"/>
      <c r="F652" s="197"/>
      <c r="G652" s="197"/>
      <c r="I652" s="197"/>
      <c r="J652" s="197"/>
      <c r="K652" s="197"/>
      <c r="L652" s="197"/>
      <c r="M652" s="197"/>
      <c r="N652" s="197"/>
      <c r="T652" s="48"/>
      <c r="U652" s="48"/>
      <c r="V652" s="48"/>
      <c r="W652" s="48"/>
      <c r="X652" s="48"/>
      <c r="Y652" s="48"/>
      <c r="Z652" s="48"/>
    </row>
    <row r="653" spans="1:26" ht="12" customHeight="1" x14ac:dyDescent="0.3">
      <c r="A653" s="197"/>
      <c r="B653" s="197"/>
      <c r="C653" s="198"/>
      <c r="D653" s="197"/>
      <c r="E653" s="197"/>
      <c r="F653" s="197"/>
      <c r="G653" s="197"/>
      <c r="I653" s="197"/>
      <c r="J653" s="197"/>
      <c r="K653" s="197"/>
      <c r="L653" s="197"/>
      <c r="M653" s="197"/>
      <c r="N653" s="197"/>
      <c r="T653" s="48"/>
      <c r="U653" s="48"/>
      <c r="V653" s="48"/>
      <c r="W653" s="48"/>
      <c r="X653" s="48"/>
      <c r="Y653" s="48"/>
      <c r="Z653" s="48"/>
    </row>
    <row r="654" spans="1:26" ht="12" customHeight="1" x14ac:dyDescent="0.3">
      <c r="A654" s="197"/>
      <c r="B654" s="197"/>
      <c r="C654" s="198"/>
      <c r="D654" s="197"/>
      <c r="E654" s="197"/>
      <c r="F654" s="197"/>
      <c r="G654" s="197"/>
      <c r="I654" s="197"/>
      <c r="J654" s="197"/>
      <c r="K654" s="197"/>
      <c r="L654" s="197"/>
      <c r="M654" s="197"/>
      <c r="N654" s="197"/>
      <c r="T654" s="48"/>
      <c r="U654" s="48"/>
      <c r="V654" s="48"/>
      <c r="W654" s="48"/>
      <c r="X654" s="48"/>
      <c r="Y654" s="48"/>
      <c r="Z654" s="48"/>
    </row>
    <row r="655" spans="1:26" ht="12" customHeight="1" x14ac:dyDescent="0.3">
      <c r="A655" s="197"/>
      <c r="B655" s="197"/>
      <c r="C655" s="198"/>
      <c r="D655" s="197"/>
      <c r="E655" s="197"/>
      <c r="F655" s="197"/>
      <c r="G655" s="197"/>
      <c r="I655" s="197"/>
      <c r="J655" s="197"/>
      <c r="K655" s="197"/>
      <c r="L655" s="197"/>
      <c r="M655" s="197"/>
      <c r="N655" s="197"/>
      <c r="T655" s="48"/>
      <c r="U655" s="48"/>
      <c r="V655" s="48"/>
      <c r="W655" s="48"/>
      <c r="X655" s="48"/>
      <c r="Y655" s="48"/>
      <c r="Z655" s="48"/>
    </row>
    <row r="656" spans="1:26" ht="12" customHeight="1" x14ac:dyDescent="0.3">
      <c r="A656" s="197"/>
      <c r="B656" s="197"/>
      <c r="C656" s="198"/>
      <c r="D656" s="197"/>
      <c r="E656" s="197"/>
      <c r="F656" s="197"/>
      <c r="G656" s="197"/>
      <c r="I656" s="197"/>
      <c r="J656" s="197"/>
      <c r="K656" s="197"/>
      <c r="L656" s="197"/>
      <c r="M656" s="197"/>
      <c r="N656" s="197"/>
      <c r="T656" s="48"/>
      <c r="U656" s="48"/>
      <c r="V656" s="48"/>
      <c r="W656" s="48"/>
      <c r="X656" s="48"/>
      <c r="Y656" s="48"/>
      <c r="Z656" s="48"/>
    </row>
    <row r="657" spans="1:26" ht="12" customHeight="1" x14ac:dyDescent="0.3">
      <c r="A657" s="197"/>
      <c r="B657" s="197"/>
      <c r="C657" s="198"/>
      <c r="D657" s="197"/>
      <c r="E657" s="197"/>
      <c r="F657" s="197"/>
      <c r="G657" s="197"/>
      <c r="I657" s="197"/>
      <c r="J657" s="197"/>
      <c r="K657" s="197"/>
      <c r="L657" s="197"/>
      <c r="M657" s="197"/>
      <c r="N657" s="197"/>
      <c r="T657" s="48"/>
      <c r="U657" s="48"/>
      <c r="V657" s="48"/>
      <c r="W657" s="48"/>
      <c r="X657" s="48"/>
      <c r="Y657" s="48"/>
      <c r="Z657" s="48"/>
    </row>
    <row r="658" spans="1:26" ht="12" customHeight="1" x14ac:dyDescent="0.3">
      <c r="A658" s="197"/>
      <c r="B658" s="197"/>
      <c r="C658" s="198"/>
      <c r="D658" s="197"/>
      <c r="E658" s="197"/>
      <c r="F658" s="197"/>
      <c r="G658" s="197"/>
      <c r="I658" s="197"/>
      <c r="J658" s="197"/>
      <c r="K658" s="197"/>
      <c r="L658" s="197"/>
      <c r="M658" s="197"/>
      <c r="N658" s="197"/>
      <c r="T658" s="48"/>
      <c r="U658" s="48"/>
      <c r="V658" s="48"/>
      <c r="W658" s="48"/>
      <c r="X658" s="48"/>
      <c r="Y658" s="48"/>
      <c r="Z658" s="48"/>
    </row>
    <row r="659" spans="1:26" ht="12" customHeight="1" x14ac:dyDescent="0.3">
      <c r="A659" s="197"/>
      <c r="B659" s="197"/>
      <c r="C659" s="198"/>
      <c r="D659" s="197"/>
      <c r="E659" s="197"/>
      <c r="F659" s="197"/>
      <c r="G659" s="197"/>
      <c r="I659" s="197"/>
      <c r="J659" s="197"/>
      <c r="K659" s="197"/>
      <c r="L659" s="197"/>
      <c r="M659" s="197"/>
      <c r="N659" s="197"/>
      <c r="T659" s="48"/>
      <c r="U659" s="48"/>
      <c r="V659" s="48"/>
      <c r="W659" s="48"/>
      <c r="X659" s="48"/>
      <c r="Y659" s="48"/>
      <c r="Z659" s="48"/>
    </row>
    <row r="660" spans="1:26" ht="12" customHeight="1" x14ac:dyDescent="0.3">
      <c r="A660" s="197"/>
      <c r="B660" s="197"/>
      <c r="C660" s="198"/>
      <c r="D660" s="197"/>
      <c r="E660" s="197"/>
      <c r="F660" s="197"/>
      <c r="G660" s="197"/>
      <c r="I660" s="197"/>
      <c r="J660" s="197"/>
      <c r="K660" s="197"/>
      <c r="L660" s="197"/>
      <c r="M660" s="197"/>
      <c r="N660" s="197"/>
      <c r="T660" s="48"/>
      <c r="U660" s="48"/>
      <c r="V660" s="48"/>
      <c r="W660" s="48"/>
      <c r="X660" s="48"/>
      <c r="Y660" s="48"/>
      <c r="Z660" s="48"/>
    </row>
    <row r="661" spans="1:26" ht="12" customHeight="1" x14ac:dyDescent="0.3">
      <c r="A661" s="197"/>
      <c r="B661" s="197"/>
      <c r="C661" s="198"/>
      <c r="D661" s="197"/>
      <c r="E661" s="197"/>
      <c r="F661" s="197"/>
      <c r="G661" s="197"/>
      <c r="I661" s="197"/>
      <c r="J661" s="197"/>
      <c r="K661" s="197"/>
      <c r="L661" s="197"/>
      <c r="M661" s="197"/>
      <c r="N661" s="197"/>
      <c r="T661" s="48"/>
      <c r="U661" s="48"/>
      <c r="V661" s="48"/>
      <c r="W661" s="48"/>
      <c r="X661" s="48"/>
      <c r="Y661" s="48"/>
      <c r="Z661" s="48"/>
    </row>
    <row r="662" spans="1:26" ht="12" customHeight="1" x14ac:dyDescent="0.3">
      <c r="A662" s="197"/>
      <c r="B662" s="197"/>
      <c r="C662" s="198"/>
      <c r="D662" s="197"/>
      <c r="E662" s="199"/>
      <c r="F662" s="197"/>
      <c r="G662" s="197"/>
      <c r="I662" s="197"/>
      <c r="J662" s="197"/>
      <c r="K662" s="197"/>
      <c r="L662" s="197"/>
      <c r="M662" s="197"/>
      <c r="N662" s="197"/>
      <c r="T662" s="48"/>
      <c r="U662" s="48"/>
      <c r="V662" s="48"/>
      <c r="W662" s="48"/>
      <c r="X662" s="48"/>
      <c r="Y662" s="48"/>
      <c r="Z662" s="48"/>
    </row>
    <row r="663" spans="1:26" ht="12" customHeight="1" x14ac:dyDescent="0.3">
      <c r="A663" s="197"/>
      <c r="B663" s="197"/>
      <c r="C663" s="198"/>
      <c r="D663" s="197"/>
      <c r="E663" s="197"/>
      <c r="F663" s="197"/>
      <c r="G663" s="197"/>
      <c r="I663" s="197"/>
      <c r="J663" s="197"/>
      <c r="K663" s="197"/>
      <c r="L663" s="197"/>
      <c r="M663" s="197"/>
      <c r="N663" s="197"/>
      <c r="T663" s="48"/>
      <c r="U663" s="48"/>
      <c r="V663" s="48"/>
      <c r="W663" s="48"/>
      <c r="X663" s="48"/>
      <c r="Y663" s="48"/>
      <c r="Z663" s="48"/>
    </row>
    <row r="664" spans="1:26" ht="12" customHeight="1" x14ac:dyDescent="0.3">
      <c r="A664" s="197"/>
      <c r="B664" s="197"/>
      <c r="C664" s="198"/>
      <c r="D664" s="197"/>
      <c r="E664" s="197"/>
      <c r="F664" s="197"/>
      <c r="G664" s="197"/>
      <c r="I664" s="197"/>
      <c r="J664" s="197"/>
      <c r="K664" s="197"/>
      <c r="L664" s="197"/>
      <c r="M664" s="197"/>
      <c r="N664" s="197"/>
      <c r="T664" s="48"/>
      <c r="U664" s="48"/>
      <c r="V664" s="48"/>
      <c r="W664" s="48"/>
      <c r="X664" s="48"/>
      <c r="Y664" s="48"/>
      <c r="Z664" s="48"/>
    </row>
    <row r="665" spans="1:26" ht="12" customHeight="1" x14ac:dyDescent="0.3">
      <c r="A665" s="197"/>
      <c r="B665" s="197"/>
      <c r="C665" s="198"/>
      <c r="D665" s="197"/>
      <c r="E665" s="197"/>
      <c r="F665" s="197"/>
      <c r="G665" s="197"/>
      <c r="I665" s="197"/>
      <c r="J665" s="197"/>
      <c r="K665" s="197"/>
      <c r="L665" s="197"/>
      <c r="M665" s="197"/>
      <c r="N665" s="197"/>
      <c r="T665" s="48"/>
      <c r="U665" s="48"/>
      <c r="V665" s="48"/>
      <c r="W665" s="48"/>
      <c r="X665" s="48"/>
      <c r="Y665" s="48"/>
      <c r="Z665" s="48"/>
    </row>
    <row r="666" spans="1:26" ht="12" customHeight="1" x14ac:dyDescent="0.3">
      <c r="A666" s="197"/>
      <c r="B666" s="197"/>
      <c r="C666" s="198"/>
      <c r="D666" s="197"/>
      <c r="E666" s="197"/>
      <c r="F666" s="197"/>
      <c r="G666" s="197"/>
      <c r="I666" s="197"/>
      <c r="J666" s="197"/>
      <c r="K666" s="197"/>
      <c r="L666" s="197"/>
      <c r="M666" s="197"/>
      <c r="N666" s="197"/>
      <c r="T666" s="48"/>
      <c r="U666" s="48"/>
      <c r="V666" s="48"/>
      <c r="W666" s="48"/>
      <c r="X666" s="48"/>
      <c r="Y666" s="48"/>
      <c r="Z666" s="48"/>
    </row>
    <row r="667" spans="1:26" ht="12" customHeight="1" x14ac:dyDescent="0.3">
      <c r="A667" s="197"/>
      <c r="B667" s="197"/>
      <c r="C667" s="198"/>
      <c r="D667" s="197"/>
      <c r="E667" s="197"/>
      <c r="F667" s="197"/>
      <c r="G667" s="197"/>
      <c r="I667" s="197"/>
      <c r="J667" s="197"/>
      <c r="K667" s="197"/>
      <c r="L667" s="197"/>
      <c r="M667" s="197"/>
      <c r="N667" s="197"/>
      <c r="T667" s="48"/>
      <c r="U667" s="48"/>
      <c r="V667" s="48"/>
      <c r="W667" s="48"/>
      <c r="X667" s="48"/>
      <c r="Y667" s="48"/>
      <c r="Z667" s="48"/>
    </row>
    <row r="668" spans="1:26" ht="12" customHeight="1" x14ac:dyDescent="0.3">
      <c r="A668" s="197"/>
      <c r="B668" s="197"/>
      <c r="C668" s="198"/>
      <c r="D668" s="197"/>
      <c r="E668" s="197"/>
      <c r="F668" s="197"/>
      <c r="G668" s="197"/>
      <c r="I668" s="197"/>
      <c r="J668" s="197"/>
      <c r="K668" s="197"/>
      <c r="L668" s="197"/>
      <c r="M668" s="197"/>
      <c r="N668" s="197"/>
      <c r="T668" s="48"/>
      <c r="U668" s="48"/>
      <c r="V668" s="48"/>
      <c r="W668" s="48"/>
      <c r="X668" s="48"/>
      <c r="Y668" s="48"/>
      <c r="Z668" s="48"/>
    </row>
    <row r="669" spans="1:26" ht="12" customHeight="1" x14ac:dyDescent="0.3">
      <c r="A669" s="197"/>
      <c r="B669" s="197"/>
      <c r="C669" s="198"/>
      <c r="D669" s="197"/>
      <c r="E669" s="197"/>
      <c r="F669" s="197"/>
      <c r="G669" s="197"/>
      <c r="I669" s="197"/>
      <c r="J669" s="197"/>
      <c r="K669" s="197"/>
      <c r="L669" s="197"/>
      <c r="M669" s="197"/>
      <c r="N669" s="197"/>
      <c r="T669" s="48"/>
      <c r="U669" s="48"/>
      <c r="V669" s="48"/>
      <c r="W669" s="48"/>
      <c r="X669" s="48"/>
      <c r="Y669" s="48"/>
      <c r="Z669" s="48"/>
    </row>
    <row r="670" spans="1:26" ht="12" customHeight="1" x14ac:dyDescent="0.3">
      <c r="A670" s="197"/>
      <c r="B670" s="197"/>
      <c r="C670" s="198"/>
      <c r="D670" s="197"/>
      <c r="E670" s="197"/>
      <c r="F670" s="197"/>
      <c r="G670" s="197"/>
      <c r="I670" s="197"/>
      <c r="J670" s="197"/>
      <c r="K670" s="197"/>
      <c r="L670" s="197"/>
      <c r="M670" s="197"/>
      <c r="N670" s="197"/>
      <c r="T670" s="48"/>
      <c r="U670" s="48"/>
      <c r="V670" s="48"/>
      <c r="W670" s="48"/>
      <c r="X670" s="48"/>
      <c r="Y670" s="48"/>
      <c r="Z670" s="48"/>
    </row>
    <row r="671" spans="1:26" ht="12" customHeight="1" x14ac:dyDescent="0.3">
      <c r="A671" s="197"/>
      <c r="B671" s="197"/>
      <c r="C671" s="198"/>
      <c r="D671" s="197"/>
      <c r="E671" s="197"/>
      <c r="F671" s="197"/>
      <c r="G671" s="197"/>
      <c r="I671" s="197"/>
      <c r="J671" s="197"/>
      <c r="K671" s="197"/>
      <c r="L671" s="197"/>
      <c r="M671" s="197"/>
      <c r="N671" s="197"/>
      <c r="T671" s="48"/>
      <c r="U671" s="48"/>
      <c r="V671" s="48"/>
      <c r="W671" s="48"/>
      <c r="X671" s="48"/>
      <c r="Y671" s="48"/>
      <c r="Z671" s="48"/>
    </row>
    <row r="672" spans="1:26" ht="12" customHeight="1" x14ac:dyDescent="0.3">
      <c r="A672" s="197"/>
      <c r="B672" s="197"/>
      <c r="C672" s="198"/>
      <c r="D672" s="197"/>
      <c r="E672" s="197"/>
      <c r="F672" s="197"/>
      <c r="G672" s="197"/>
      <c r="I672" s="197"/>
      <c r="J672" s="197"/>
      <c r="K672" s="197"/>
      <c r="L672" s="197"/>
      <c r="M672" s="197"/>
      <c r="N672" s="197"/>
      <c r="T672" s="48"/>
      <c r="U672" s="48"/>
      <c r="V672" s="48"/>
      <c r="W672" s="48"/>
      <c r="X672" s="48"/>
      <c r="Y672" s="48"/>
      <c r="Z672" s="48"/>
    </row>
    <row r="673" spans="1:26" ht="12" customHeight="1" x14ac:dyDescent="0.3">
      <c r="A673" s="197"/>
      <c r="B673" s="197"/>
      <c r="C673" s="198"/>
      <c r="D673" s="197"/>
      <c r="E673" s="197"/>
      <c r="F673" s="197"/>
      <c r="G673" s="197"/>
      <c r="I673" s="197"/>
      <c r="J673" s="197"/>
      <c r="K673" s="197"/>
      <c r="L673" s="197"/>
      <c r="M673" s="197"/>
      <c r="N673" s="197"/>
      <c r="T673" s="48"/>
      <c r="U673" s="48"/>
      <c r="V673" s="48"/>
      <c r="W673" s="48"/>
      <c r="X673" s="48"/>
      <c r="Y673" s="48"/>
      <c r="Z673" s="48"/>
    </row>
    <row r="674" spans="1:26" ht="12" customHeight="1" x14ac:dyDescent="0.3">
      <c r="A674" s="197"/>
      <c r="B674" s="197"/>
      <c r="C674" s="198"/>
      <c r="D674" s="197"/>
      <c r="E674" s="197"/>
      <c r="F674" s="197"/>
      <c r="G674" s="197"/>
      <c r="I674" s="197"/>
      <c r="J674" s="197"/>
      <c r="K674" s="197"/>
      <c r="L674" s="197"/>
      <c r="M674" s="197"/>
      <c r="N674" s="197"/>
      <c r="T674" s="48"/>
      <c r="U674" s="48"/>
      <c r="V674" s="48"/>
      <c r="W674" s="48"/>
      <c r="X674" s="48"/>
      <c r="Y674" s="48"/>
      <c r="Z674" s="48"/>
    </row>
    <row r="675" spans="1:26" ht="12" customHeight="1" x14ac:dyDescent="0.3">
      <c r="A675" s="197"/>
      <c r="B675" s="197"/>
      <c r="C675" s="198"/>
      <c r="D675" s="197"/>
      <c r="E675" s="197"/>
      <c r="F675" s="197"/>
      <c r="G675" s="197"/>
      <c r="I675" s="197"/>
      <c r="J675" s="197"/>
      <c r="K675" s="197"/>
      <c r="L675" s="197"/>
      <c r="M675" s="197"/>
      <c r="N675" s="197"/>
      <c r="T675" s="48"/>
      <c r="U675" s="48"/>
      <c r="V675" s="48"/>
      <c r="W675" s="48"/>
      <c r="X675" s="48"/>
      <c r="Y675" s="48"/>
      <c r="Z675" s="48"/>
    </row>
    <row r="676" spans="1:26" ht="12" customHeight="1" x14ac:dyDescent="0.3">
      <c r="A676" s="197"/>
      <c r="B676" s="197"/>
      <c r="C676" s="198"/>
      <c r="D676" s="197"/>
      <c r="E676" s="197"/>
      <c r="F676" s="197"/>
      <c r="G676" s="197"/>
      <c r="I676" s="197"/>
      <c r="J676" s="197"/>
      <c r="K676" s="197"/>
      <c r="L676" s="197"/>
      <c r="M676" s="197"/>
      <c r="N676" s="197"/>
      <c r="T676" s="48"/>
      <c r="U676" s="48"/>
      <c r="V676" s="48"/>
      <c r="W676" s="48"/>
      <c r="X676" s="48"/>
      <c r="Y676" s="48"/>
      <c r="Z676" s="48"/>
    </row>
    <row r="677" spans="1:26" ht="12" customHeight="1" x14ac:dyDescent="0.3">
      <c r="A677" s="197"/>
      <c r="B677" s="197"/>
      <c r="C677" s="198"/>
      <c r="D677" s="197"/>
      <c r="E677" s="197"/>
      <c r="F677" s="197"/>
      <c r="G677" s="197"/>
      <c r="I677" s="197"/>
      <c r="J677" s="197"/>
      <c r="K677" s="197"/>
      <c r="L677" s="197"/>
      <c r="M677" s="197"/>
      <c r="N677" s="197"/>
      <c r="T677" s="48"/>
      <c r="U677" s="48"/>
      <c r="V677" s="48"/>
      <c r="W677" s="48"/>
      <c r="X677" s="48"/>
      <c r="Y677" s="48"/>
      <c r="Z677" s="48"/>
    </row>
    <row r="678" spans="1:26" ht="12" customHeight="1" x14ac:dyDescent="0.3">
      <c r="A678" s="197"/>
      <c r="B678" s="197"/>
      <c r="C678" s="198"/>
      <c r="D678" s="197"/>
      <c r="E678" s="197"/>
      <c r="F678" s="197"/>
      <c r="G678" s="197"/>
      <c r="I678" s="197"/>
      <c r="J678" s="197"/>
      <c r="K678" s="197"/>
      <c r="L678" s="197"/>
      <c r="M678" s="197"/>
      <c r="N678" s="197"/>
      <c r="T678" s="48"/>
      <c r="U678" s="48"/>
      <c r="V678" s="48"/>
      <c r="W678" s="48"/>
      <c r="X678" s="48"/>
      <c r="Y678" s="48"/>
      <c r="Z678" s="48"/>
    </row>
    <row r="679" spans="1:26" ht="12" customHeight="1" x14ac:dyDescent="0.3">
      <c r="A679" s="197"/>
      <c r="B679" s="197"/>
      <c r="C679" s="198"/>
      <c r="D679" s="197"/>
      <c r="E679" s="197"/>
      <c r="F679" s="197"/>
      <c r="G679" s="197"/>
      <c r="I679" s="197"/>
      <c r="J679" s="197"/>
      <c r="K679" s="197"/>
      <c r="L679" s="197"/>
      <c r="M679" s="197"/>
      <c r="N679" s="197"/>
      <c r="T679" s="48"/>
      <c r="U679" s="48"/>
      <c r="V679" s="48"/>
      <c r="W679" s="48"/>
      <c r="X679" s="48"/>
      <c r="Y679" s="48"/>
      <c r="Z679" s="48"/>
    </row>
    <row r="680" spans="1:26" ht="12" customHeight="1" x14ac:dyDescent="0.3">
      <c r="A680" s="197"/>
      <c r="B680" s="197"/>
      <c r="C680" s="198"/>
      <c r="D680" s="197"/>
      <c r="E680" s="197"/>
      <c r="F680" s="197"/>
      <c r="G680" s="197"/>
      <c r="I680" s="197"/>
      <c r="J680" s="197"/>
      <c r="K680" s="197"/>
      <c r="L680" s="197"/>
      <c r="M680" s="197"/>
      <c r="N680" s="197"/>
      <c r="T680" s="48"/>
      <c r="U680" s="48"/>
      <c r="V680" s="48"/>
      <c r="W680" s="48"/>
      <c r="X680" s="48"/>
      <c r="Y680" s="48"/>
      <c r="Z680" s="48"/>
    </row>
    <row r="681" spans="1:26" ht="12" customHeight="1" x14ac:dyDescent="0.3">
      <c r="A681" s="197"/>
      <c r="B681" s="197"/>
      <c r="C681" s="198"/>
      <c r="D681" s="197"/>
      <c r="E681" s="197"/>
      <c r="F681" s="197"/>
      <c r="G681" s="197"/>
      <c r="I681" s="197"/>
      <c r="J681" s="197"/>
      <c r="K681" s="197"/>
      <c r="L681" s="197"/>
      <c r="M681" s="197"/>
      <c r="N681" s="197"/>
      <c r="T681" s="48"/>
      <c r="U681" s="48"/>
      <c r="V681" s="48"/>
      <c r="W681" s="48"/>
      <c r="X681" s="48"/>
      <c r="Y681" s="48"/>
      <c r="Z681" s="48"/>
    </row>
    <row r="682" spans="1:26" ht="12" customHeight="1" x14ac:dyDescent="0.3">
      <c r="A682" s="197"/>
      <c r="B682" s="197"/>
      <c r="C682" s="198"/>
      <c r="D682" s="197"/>
      <c r="E682" s="197"/>
      <c r="F682" s="197"/>
      <c r="G682" s="197"/>
      <c r="I682" s="197"/>
      <c r="J682" s="197"/>
      <c r="K682" s="197"/>
      <c r="L682" s="197"/>
      <c r="M682" s="197"/>
      <c r="N682" s="197"/>
      <c r="T682" s="48"/>
      <c r="U682" s="48"/>
      <c r="V682" s="48"/>
      <c r="W682" s="48"/>
      <c r="X682" s="48"/>
      <c r="Y682" s="48"/>
      <c r="Z682" s="48"/>
    </row>
    <row r="683" spans="1:26" ht="12" customHeight="1" x14ac:dyDescent="0.3">
      <c r="A683" s="197"/>
      <c r="B683" s="197"/>
      <c r="C683" s="198"/>
      <c r="D683" s="197"/>
      <c r="E683" s="197"/>
      <c r="F683" s="197"/>
      <c r="G683" s="197"/>
      <c r="I683" s="197"/>
      <c r="J683" s="197"/>
      <c r="K683" s="197"/>
      <c r="L683" s="197"/>
      <c r="M683" s="197"/>
      <c r="N683" s="197"/>
      <c r="T683" s="48"/>
      <c r="U683" s="48"/>
      <c r="V683" s="48"/>
      <c r="W683" s="48"/>
      <c r="X683" s="48"/>
      <c r="Y683" s="48"/>
      <c r="Z683" s="48"/>
    </row>
    <row r="684" spans="1:26" ht="12" customHeight="1" x14ac:dyDescent="0.3">
      <c r="A684" s="197"/>
      <c r="B684" s="197"/>
      <c r="C684" s="198"/>
      <c r="D684" s="197"/>
      <c r="E684" s="197"/>
      <c r="F684" s="197"/>
      <c r="G684" s="197"/>
      <c r="I684" s="197"/>
      <c r="J684" s="197"/>
      <c r="K684" s="197"/>
      <c r="L684" s="197"/>
      <c r="M684" s="197"/>
      <c r="N684" s="197"/>
      <c r="T684" s="48"/>
      <c r="U684" s="48"/>
      <c r="V684" s="48"/>
      <c r="W684" s="48"/>
      <c r="X684" s="48"/>
      <c r="Y684" s="48"/>
      <c r="Z684" s="48"/>
    </row>
    <row r="685" spans="1:26" ht="12" customHeight="1" x14ac:dyDescent="0.3">
      <c r="A685" s="197"/>
      <c r="B685" s="197"/>
      <c r="C685" s="198"/>
      <c r="D685" s="197"/>
      <c r="E685" s="197"/>
      <c r="F685" s="197"/>
      <c r="G685" s="197"/>
      <c r="I685" s="197"/>
      <c r="J685" s="197"/>
      <c r="K685" s="197"/>
      <c r="L685" s="197"/>
      <c r="M685" s="197"/>
      <c r="N685" s="197"/>
      <c r="T685" s="48"/>
      <c r="U685" s="48"/>
      <c r="V685" s="48"/>
      <c r="W685" s="48"/>
      <c r="X685" s="48"/>
      <c r="Y685" s="48"/>
      <c r="Z685" s="48"/>
    </row>
    <row r="686" spans="1:26" ht="12" customHeight="1" x14ac:dyDescent="0.3">
      <c r="A686" s="197"/>
      <c r="B686" s="197"/>
      <c r="C686" s="198"/>
      <c r="D686" s="197"/>
      <c r="E686" s="197"/>
      <c r="F686" s="197"/>
      <c r="G686" s="197"/>
      <c r="I686" s="197"/>
      <c r="J686" s="197"/>
      <c r="K686" s="197"/>
      <c r="L686" s="197"/>
      <c r="M686" s="197"/>
      <c r="N686" s="197"/>
      <c r="T686" s="48"/>
      <c r="U686" s="48"/>
      <c r="V686" s="48"/>
      <c r="W686" s="48"/>
      <c r="X686" s="48"/>
      <c r="Y686" s="48"/>
      <c r="Z686" s="48"/>
    </row>
    <row r="687" spans="1:26" ht="12" customHeight="1" x14ac:dyDescent="0.3">
      <c r="A687" s="197"/>
      <c r="B687" s="197"/>
      <c r="C687" s="198"/>
      <c r="D687" s="197"/>
      <c r="E687" s="197"/>
      <c r="F687" s="197"/>
      <c r="G687" s="197"/>
      <c r="I687" s="197"/>
      <c r="J687" s="197"/>
      <c r="K687" s="197"/>
      <c r="L687" s="197"/>
      <c r="M687" s="197"/>
      <c r="N687" s="197"/>
      <c r="T687" s="48"/>
      <c r="U687" s="48"/>
      <c r="V687" s="48"/>
      <c r="W687" s="48"/>
      <c r="X687" s="48"/>
      <c r="Y687" s="48"/>
      <c r="Z687" s="48"/>
    </row>
    <row r="688" spans="1:26" ht="12" customHeight="1" x14ac:dyDescent="0.3">
      <c r="A688" s="197"/>
      <c r="B688" s="197"/>
      <c r="C688" s="198"/>
      <c r="D688" s="197"/>
      <c r="E688" s="197"/>
      <c r="F688" s="197"/>
      <c r="G688" s="197"/>
      <c r="I688" s="197"/>
      <c r="J688" s="197"/>
      <c r="K688" s="197"/>
      <c r="L688" s="197"/>
      <c r="M688" s="197"/>
      <c r="N688" s="197"/>
      <c r="T688" s="48"/>
      <c r="U688" s="48"/>
      <c r="V688" s="48"/>
      <c r="W688" s="48"/>
      <c r="X688" s="48"/>
      <c r="Y688" s="48"/>
      <c r="Z688" s="48"/>
    </row>
    <row r="689" spans="1:26" ht="12" customHeight="1" x14ac:dyDescent="0.3">
      <c r="A689" s="197"/>
      <c r="B689" s="197"/>
      <c r="C689" s="198"/>
      <c r="D689" s="197"/>
      <c r="E689" s="197"/>
      <c r="F689" s="197"/>
      <c r="G689" s="197"/>
      <c r="I689" s="197"/>
      <c r="J689" s="197"/>
      <c r="K689" s="197"/>
      <c r="L689" s="197"/>
      <c r="M689" s="197"/>
      <c r="N689" s="197"/>
      <c r="T689" s="48"/>
      <c r="U689" s="48"/>
      <c r="V689" s="48"/>
      <c r="W689" s="48"/>
      <c r="X689" s="48"/>
      <c r="Y689" s="48"/>
      <c r="Z689" s="48"/>
    </row>
    <row r="690" spans="1:26" ht="12" customHeight="1" x14ac:dyDescent="0.3">
      <c r="A690" s="197"/>
      <c r="B690" s="197"/>
      <c r="C690" s="198"/>
      <c r="D690" s="197"/>
      <c r="E690" s="197"/>
      <c r="F690" s="197"/>
      <c r="G690" s="197"/>
      <c r="I690" s="197"/>
      <c r="J690" s="197"/>
      <c r="K690" s="197"/>
      <c r="L690" s="197"/>
      <c r="M690" s="197"/>
      <c r="N690" s="197"/>
      <c r="T690" s="48"/>
      <c r="U690" s="48"/>
      <c r="V690" s="48"/>
      <c r="W690" s="48"/>
      <c r="X690" s="48"/>
      <c r="Y690" s="48"/>
      <c r="Z690" s="48"/>
    </row>
    <row r="691" spans="1:26" ht="12" customHeight="1" x14ac:dyDescent="0.3">
      <c r="A691" s="197"/>
      <c r="B691" s="197"/>
      <c r="C691" s="198"/>
      <c r="D691" s="197"/>
      <c r="E691" s="197"/>
      <c r="F691" s="197"/>
      <c r="G691" s="197"/>
      <c r="I691" s="197"/>
      <c r="J691" s="197"/>
      <c r="K691" s="197"/>
      <c r="L691" s="197"/>
      <c r="M691" s="197"/>
      <c r="N691" s="197"/>
      <c r="T691" s="48"/>
      <c r="U691" s="48"/>
      <c r="V691" s="48"/>
      <c r="W691" s="48"/>
      <c r="X691" s="48"/>
      <c r="Y691" s="48"/>
      <c r="Z691" s="48"/>
    </row>
    <row r="692" spans="1:26" ht="12" customHeight="1" x14ac:dyDescent="0.3">
      <c r="A692" s="197"/>
      <c r="B692" s="197"/>
      <c r="C692" s="198"/>
      <c r="D692" s="197"/>
      <c r="E692" s="199"/>
      <c r="F692" s="197"/>
      <c r="G692" s="197"/>
      <c r="I692" s="197"/>
      <c r="J692" s="197"/>
      <c r="K692" s="197"/>
      <c r="L692" s="197"/>
      <c r="M692" s="197"/>
      <c r="N692" s="197"/>
      <c r="T692" s="48"/>
      <c r="U692" s="48"/>
      <c r="V692" s="48"/>
      <c r="W692" s="48"/>
      <c r="X692" s="48"/>
      <c r="Y692" s="48"/>
      <c r="Z692" s="48"/>
    </row>
    <row r="693" spans="1:26" ht="12" customHeight="1" x14ac:dyDescent="0.3">
      <c r="A693" s="197"/>
      <c r="B693" s="197"/>
      <c r="C693" s="198"/>
      <c r="D693" s="197"/>
      <c r="E693" s="197"/>
      <c r="F693" s="197"/>
      <c r="G693" s="197"/>
      <c r="I693" s="197"/>
      <c r="J693" s="197"/>
      <c r="K693" s="197"/>
      <c r="L693" s="197"/>
      <c r="M693" s="197"/>
      <c r="N693" s="197"/>
      <c r="T693" s="48"/>
      <c r="U693" s="48"/>
      <c r="V693" s="48"/>
      <c r="W693" s="48"/>
      <c r="X693" s="48"/>
      <c r="Y693" s="48"/>
      <c r="Z693" s="48"/>
    </row>
    <row r="694" spans="1:26" ht="12" customHeight="1" x14ac:dyDescent="0.3">
      <c r="A694" s="197"/>
      <c r="B694" s="197"/>
      <c r="C694" s="198"/>
      <c r="D694" s="197"/>
      <c r="E694" s="197"/>
      <c r="F694" s="197"/>
      <c r="G694" s="197"/>
      <c r="I694" s="197"/>
      <c r="J694" s="197"/>
      <c r="K694" s="197"/>
      <c r="L694" s="197"/>
      <c r="M694" s="197"/>
      <c r="N694" s="197"/>
      <c r="T694" s="48"/>
      <c r="U694" s="48"/>
      <c r="V694" s="48"/>
      <c r="W694" s="48"/>
      <c r="X694" s="48"/>
      <c r="Y694" s="48"/>
      <c r="Z694" s="48"/>
    </row>
    <row r="695" spans="1:26" ht="12" customHeight="1" x14ac:dyDescent="0.3">
      <c r="A695" s="197"/>
      <c r="B695" s="197"/>
      <c r="C695" s="198"/>
      <c r="D695" s="197"/>
      <c r="E695" s="197"/>
      <c r="F695" s="197"/>
      <c r="G695" s="197"/>
      <c r="I695" s="197"/>
      <c r="J695" s="197"/>
      <c r="K695" s="197"/>
      <c r="L695" s="197"/>
      <c r="M695" s="197"/>
      <c r="N695" s="197"/>
      <c r="T695" s="48"/>
      <c r="U695" s="48"/>
      <c r="V695" s="48"/>
      <c r="W695" s="48"/>
      <c r="X695" s="48"/>
      <c r="Y695" s="48"/>
      <c r="Z695" s="48"/>
    </row>
    <row r="696" spans="1:26" ht="12" customHeight="1" x14ac:dyDescent="0.3">
      <c r="A696" s="197"/>
      <c r="B696" s="197"/>
      <c r="C696" s="198"/>
      <c r="D696" s="197"/>
      <c r="E696" s="197"/>
      <c r="F696" s="197"/>
      <c r="G696" s="197"/>
      <c r="I696" s="197"/>
      <c r="J696" s="197"/>
      <c r="K696" s="197"/>
      <c r="L696" s="197"/>
      <c r="M696" s="197"/>
      <c r="N696" s="197"/>
      <c r="T696" s="48"/>
      <c r="U696" s="48"/>
      <c r="V696" s="48"/>
      <c r="W696" s="48"/>
      <c r="X696" s="48"/>
      <c r="Y696" s="48"/>
      <c r="Z696" s="48"/>
    </row>
    <row r="697" spans="1:26" ht="12" customHeight="1" x14ac:dyDescent="0.3">
      <c r="A697" s="197"/>
      <c r="B697" s="197"/>
      <c r="C697" s="198"/>
      <c r="D697" s="197"/>
      <c r="E697" s="197"/>
      <c r="F697" s="197"/>
      <c r="G697" s="197"/>
      <c r="I697" s="197"/>
      <c r="J697" s="197"/>
      <c r="K697" s="197"/>
      <c r="L697" s="197"/>
      <c r="M697" s="197"/>
      <c r="N697" s="197"/>
      <c r="T697" s="48"/>
      <c r="U697" s="48"/>
      <c r="V697" s="48"/>
      <c r="W697" s="48"/>
      <c r="X697" s="48"/>
      <c r="Y697" s="48"/>
      <c r="Z697" s="48"/>
    </row>
    <row r="698" spans="1:26" ht="12" customHeight="1" x14ac:dyDescent="0.3">
      <c r="A698" s="197"/>
      <c r="B698" s="197"/>
      <c r="C698" s="198"/>
      <c r="D698" s="197"/>
      <c r="E698" s="197"/>
      <c r="F698" s="197"/>
      <c r="G698" s="197"/>
      <c r="I698" s="197"/>
      <c r="J698" s="197"/>
      <c r="K698" s="197"/>
      <c r="L698" s="197"/>
      <c r="M698" s="197"/>
      <c r="N698" s="197"/>
      <c r="T698" s="48"/>
      <c r="U698" s="48"/>
      <c r="V698" s="48"/>
      <c r="W698" s="48"/>
      <c r="X698" s="48"/>
      <c r="Y698" s="48"/>
      <c r="Z698" s="48"/>
    </row>
    <row r="699" spans="1:26" ht="12" customHeight="1" x14ac:dyDescent="0.3">
      <c r="A699" s="197"/>
      <c r="B699" s="197"/>
      <c r="C699" s="198"/>
      <c r="D699" s="197"/>
      <c r="E699" s="197"/>
      <c r="F699" s="197"/>
      <c r="G699" s="197"/>
      <c r="I699" s="197"/>
      <c r="J699" s="197"/>
      <c r="K699" s="197"/>
      <c r="L699" s="197"/>
      <c r="M699" s="197"/>
      <c r="N699" s="197"/>
      <c r="T699" s="48"/>
      <c r="U699" s="48"/>
      <c r="V699" s="48"/>
      <c r="W699" s="48"/>
      <c r="X699" s="48"/>
      <c r="Y699" s="48"/>
      <c r="Z699" s="48"/>
    </row>
    <row r="700" spans="1:26" ht="12" customHeight="1" x14ac:dyDescent="0.3">
      <c r="A700" s="197"/>
      <c r="B700" s="197"/>
      <c r="C700" s="198"/>
      <c r="D700" s="197"/>
      <c r="E700" s="197"/>
      <c r="F700" s="197"/>
      <c r="G700" s="197"/>
      <c r="I700" s="197"/>
      <c r="J700" s="197"/>
      <c r="K700" s="197"/>
      <c r="L700" s="197"/>
      <c r="M700" s="197"/>
      <c r="N700" s="197"/>
      <c r="T700" s="48"/>
      <c r="U700" s="48"/>
      <c r="V700" s="48"/>
      <c r="W700" s="48"/>
      <c r="X700" s="48"/>
      <c r="Y700" s="48"/>
      <c r="Z700" s="48"/>
    </row>
    <row r="701" spans="1:26" ht="12" customHeight="1" x14ac:dyDescent="0.3">
      <c r="A701" s="197"/>
      <c r="B701" s="197"/>
      <c r="C701" s="198"/>
      <c r="D701" s="197"/>
      <c r="E701" s="197"/>
      <c r="F701" s="197"/>
      <c r="G701" s="197"/>
      <c r="I701" s="197"/>
      <c r="J701" s="197"/>
      <c r="K701" s="197"/>
      <c r="L701" s="197"/>
      <c r="M701" s="197"/>
      <c r="N701" s="197"/>
      <c r="T701" s="48"/>
      <c r="U701" s="48"/>
      <c r="V701" s="48"/>
      <c r="W701" s="48"/>
      <c r="X701" s="48"/>
      <c r="Y701" s="48"/>
      <c r="Z701" s="48"/>
    </row>
    <row r="702" spans="1:26" ht="12" customHeight="1" x14ac:dyDescent="0.3">
      <c r="A702" s="197"/>
      <c r="B702" s="197"/>
      <c r="C702" s="198"/>
      <c r="D702" s="197"/>
      <c r="E702" s="197"/>
      <c r="F702" s="197"/>
      <c r="G702" s="197"/>
      <c r="I702" s="197"/>
      <c r="J702" s="197"/>
      <c r="K702" s="197"/>
      <c r="L702" s="197"/>
      <c r="M702" s="197"/>
      <c r="N702" s="197"/>
      <c r="T702" s="48"/>
      <c r="U702" s="48"/>
      <c r="V702" s="48"/>
      <c r="W702" s="48"/>
      <c r="X702" s="48"/>
      <c r="Y702" s="48"/>
      <c r="Z702" s="48"/>
    </row>
    <row r="703" spans="1:26" ht="12" customHeight="1" x14ac:dyDescent="0.3">
      <c r="A703" s="197"/>
      <c r="B703" s="197"/>
      <c r="C703" s="198"/>
      <c r="D703" s="197"/>
      <c r="E703" s="197"/>
      <c r="F703" s="197"/>
      <c r="G703" s="197"/>
      <c r="I703" s="197"/>
      <c r="J703" s="197"/>
      <c r="K703" s="197"/>
      <c r="L703" s="197"/>
      <c r="M703" s="197"/>
      <c r="N703" s="197"/>
      <c r="T703" s="48"/>
      <c r="U703" s="48"/>
      <c r="V703" s="48"/>
      <c r="W703" s="48"/>
      <c r="X703" s="48"/>
      <c r="Y703" s="48"/>
      <c r="Z703" s="48"/>
    </row>
    <row r="704" spans="1:26" ht="12" customHeight="1" x14ac:dyDescent="0.3">
      <c r="A704" s="197"/>
      <c r="B704" s="197"/>
      <c r="C704" s="198"/>
      <c r="D704" s="197"/>
      <c r="E704" s="197"/>
      <c r="F704" s="197"/>
      <c r="G704" s="197"/>
      <c r="I704" s="197"/>
      <c r="J704" s="197"/>
      <c r="K704" s="197"/>
      <c r="L704" s="197"/>
      <c r="M704" s="197"/>
      <c r="N704" s="197"/>
      <c r="T704" s="48"/>
      <c r="U704" s="48"/>
      <c r="V704" s="48"/>
      <c r="W704" s="48"/>
      <c r="X704" s="48"/>
      <c r="Y704" s="48"/>
      <c r="Z704" s="48"/>
    </row>
    <row r="705" spans="1:26" ht="12" customHeight="1" x14ac:dyDescent="0.3">
      <c r="A705" s="197"/>
      <c r="B705" s="197"/>
      <c r="C705" s="198"/>
      <c r="D705" s="197"/>
      <c r="E705" s="197"/>
      <c r="F705" s="197"/>
      <c r="G705" s="197"/>
      <c r="I705" s="197"/>
      <c r="J705" s="197"/>
      <c r="K705" s="197"/>
      <c r="L705" s="197"/>
      <c r="M705" s="197"/>
      <c r="N705" s="197"/>
      <c r="T705" s="48"/>
      <c r="U705" s="48"/>
      <c r="V705" s="48"/>
      <c r="W705" s="48"/>
      <c r="X705" s="48"/>
      <c r="Y705" s="48"/>
      <c r="Z705" s="48"/>
    </row>
    <row r="706" spans="1:26" ht="12" customHeight="1" x14ac:dyDescent="0.3">
      <c r="A706" s="197"/>
      <c r="B706" s="197"/>
      <c r="C706" s="198"/>
      <c r="D706" s="197"/>
      <c r="E706" s="197"/>
      <c r="F706" s="197"/>
      <c r="G706" s="197"/>
      <c r="I706" s="197"/>
      <c r="J706" s="197"/>
      <c r="K706" s="197"/>
      <c r="L706" s="197"/>
      <c r="M706" s="197"/>
      <c r="N706" s="197"/>
      <c r="T706" s="48"/>
      <c r="U706" s="48"/>
      <c r="V706" s="48"/>
      <c r="W706" s="48"/>
      <c r="X706" s="48"/>
      <c r="Y706" s="48"/>
      <c r="Z706" s="48"/>
    </row>
    <row r="707" spans="1:26" ht="12" customHeight="1" x14ac:dyDescent="0.3">
      <c r="A707" s="197"/>
      <c r="B707" s="197"/>
      <c r="C707" s="198"/>
      <c r="D707" s="197"/>
      <c r="E707" s="197"/>
      <c r="F707" s="197"/>
      <c r="G707" s="197"/>
      <c r="I707" s="197"/>
      <c r="J707" s="197"/>
      <c r="K707" s="197"/>
      <c r="L707" s="197"/>
      <c r="M707" s="197"/>
      <c r="N707" s="197"/>
      <c r="T707" s="48"/>
      <c r="U707" s="48"/>
      <c r="V707" s="48"/>
      <c r="W707" s="48"/>
      <c r="X707" s="48"/>
      <c r="Y707" s="48"/>
      <c r="Z707" s="48"/>
    </row>
    <row r="708" spans="1:26" ht="12" customHeight="1" x14ac:dyDescent="0.3">
      <c r="A708" s="197"/>
      <c r="B708" s="197"/>
      <c r="C708" s="198"/>
      <c r="D708" s="197"/>
      <c r="E708" s="197"/>
      <c r="F708" s="197"/>
      <c r="G708" s="197"/>
      <c r="I708" s="197"/>
      <c r="J708" s="197"/>
      <c r="K708" s="197"/>
      <c r="L708" s="197"/>
      <c r="M708" s="197"/>
      <c r="N708" s="197"/>
      <c r="T708" s="48"/>
      <c r="U708" s="48"/>
      <c r="V708" s="48"/>
      <c r="W708" s="48"/>
      <c r="X708" s="48"/>
      <c r="Y708" s="48"/>
      <c r="Z708" s="48"/>
    </row>
    <row r="709" spans="1:26" ht="12" customHeight="1" x14ac:dyDescent="0.3">
      <c r="A709" s="197"/>
      <c r="B709" s="197"/>
      <c r="C709" s="198"/>
      <c r="D709" s="197"/>
      <c r="E709" s="197"/>
      <c r="F709" s="197"/>
      <c r="G709" s="197"/>
      <c r="I709" s="197"/>
      <c r="J709" s="197"/>
      <c r="K709" s="197"/>
      <c r="L709" s="197"/>
      <c r="M709" s="197"/>
      <c r="N709" s="197"/>
      <c r="T709" s="48"/>
      <c r="U709" s="48"/>
      <c r="V709" s="48"/>
      <c r="W709" s="48"/>
      <c r="X709" s="48"/>
      <c r="Y709" s="48"/>
      <c r="Z709" s="48"/>
    </row>
    <row r="710" spans="1:26" ht="12" customHeight="1" x14ac:dyDescent="0.3">
      <c r="A710" s="197"/>
      <c r="B710" s="197"/>
      <c r="C710" s="198"/>
      <c r="D710" s="197"/>
      <c r="E710" s="197"/>
      <c r="F710" s="197"/>
      <c r="G710" s="197"/>
      <c r="I710" s="197"/>
      <c r="J710" s="197"/>
      <c r="K710" s="197"/>
      <c r="L710" s="197"/>
      <c r="M710" s="197"/>
      <c r="N710" s="197"/>
      <c r="T710" s="48"/>
      <c r="U710" s="48"/>
      <c r="V710" s="48"/>
      <c r="W710" s="48"/>
      <c r="X710" s="48"/>
      <c r="Y710" s="48"/>
      <c r="Z710" s="48"/>
    </row>
    <row r="711" spans="1:26" ht="12" customHeight="1" x14ac:dyDescent="0.3">
      <c r="A711" s="197"/>
      <c r="B711" s="197"/>
      <c r="C711" s="198"/>
      <c r="D711" s="197"/>
      <c r="E711" s="197"/>
      <c r="F711" s="197"/>
      <c r="G711" s="197"/>
      <c r="I711" s="197"/>
      <c r="J711" s="197"/>
      <c r="K711" s="197"/>
      <c r="L711" s="197"/>
      <c r="M711" s="197"/>
      <c r="N711" s="197"/>
      <c r="T711" s="48"/>
      <c r="U711" s="48"/>
      <c r="V711" s="48"/>
      <c r="W711" s="48"/>
      <c r="X711" s="48"/>
      <c r="Y711" s="48"/>
      <c r="Z711" s="48"/>
    </row>
    <row r="712" spans="1:26" ht="12" customHeight="1" x14ac:dyDescent="0.3">
      <c r="A712" s="197"/>
      <c r="B712" s="197"/>
      <c r="C712" s="198"/>
      <c r="D712" s="197"/>
      <c r="E712" s="197"/>
      <c r="F712" s="197"/>
      <c r="G712" s="197"/>
      <c r="I712" s="197"/>
      <c r="J712" s="197"/>
      <c r="K712" s="197"/>
      <c r="L712" s="197"/>
      <c r="M712" s="197"/>
      <c r="N712" s="197"/>
      <c r="T712" s="48"/>
      <c r="U712" s="48"/>
      <c r="V712" s="48"/>
      <c r="W712" s="48"/>
      <c r="X712" s="48"/>
      <c r="Y712" s="48"/>
      <c r="Z712" s="48"/>
    </row>
    <row r="713" spans="1:26" ht="12" customHeight="1" x14ac:dyDescent="0.3">
      <c r="A713" s="197"/>
      <c r="B713" s="197"/>
      <c r="C713" s="198"/>
      <c r="D713" s="197"/>
      <c r="E713" s="197"/>
      <c r="F713" s="197"/>
      <c r="G713" s="197"/>
      <c r="I713" s="197"/>
      <c r="J713" s="197"/>
      <c r="K713" s="197"/>
      <c r="L713" s="197"/>
      <c r="M713" s="197"/>
      <c r="N713" s="197"/>
      <c r="T713" s="48"/>
      <c r="U713" s="48"/>
      <c r="V713" s="48"/>
      <c r="W713" s="48"/>
      <c r="X713" s="48"/>
      <c r="Y713" s="48"/>
      <c r="Z713" s="48"/>
    </row>
    <row r="714" spans="1:26" ht="12" customHeight="1" x14ac:dyDescent="0.3">
      <c r="A714" s="197"/>
      <c r="B714" s="197"/>
      <c r="C714" s="198"/>
      <c r="D714" s="197"/>
      <c r="E714" s="197"/>
      <c r="F714" s="197"/>
      <c r="G714" s="197"/>
      <c r="I714" s="197"/>
      <c r="J714" s="197"/>
      <c r="K714" s="197"/>
      <c r="L714" s="197"/>
      <c r="M714" s="197"/>
      <c r="N714" s="197"/>
      <c r="T714" s="48"/>
      <c r="U714" s="48"/>
      <c r="V714" s="48"/>
      <c r="W714" s="48"/>
      <c r="X714" s="48"/>
      <c r="Y714" s="48"/>
      <c r="Z714" s="48"/>
    </row>
    <row r="715" spans="1:26" ht="12" customHeight="1" x14ac:dyDescent="0.3">
      <c r="A715" s="197"/>
      <c r="B715" s="197"/>
      <c r="C715" s="198"/>
      <c r="D715" s="197"/>
      <c r="E715" s="197"/>
      <c r="F715" s="197"/>
      <c r="G715" s="197"/>
      <c r="I715" s="197"/>
      <c r="J715" s="197"/>
      <c r="K715" s="197"/>
      <c r="L715" s="197"/>
      <c r="M715" s="197"/>
      <c r="N715" s="197"/>
      <c r="T715" s="48"/>
      <c r="U715" s="48"/>
      <c r="V715" s="48"/>
      <c r="W715" s="48"/>
      <c r="X715" s="48"/>
      <c r="Y715" s="48"/>
      <c r="Z715" s="48"/>
    </row>
    <row r="716" spans="1:26" ht="12" customHeight="1" x14ac:dyDescent="0.3">
      <c r="A716" s="197"/>
      <c r="B716" s="197"/>
      <c r="C716" s="198"/>
      <c r="D716" s="197"/>
      <c r="E716" s="197"/>
      <c r="F716" s="197"/>
      <c r="G716" s="197"/>
      <c r="I716" s="197"/>
      <c r="J716" s="197"/>
      <c r="K716" s="197"/>
      <c r="L716" s="197"/>
      <c r="M716" s="197"/>
      <c r="N716" s="197"/>
      <c r="T716" s="48"/>
      <c r="U716" s="48"/>
      <c r="V716" s="48"/>
      <c r="W716" s="48"/>
      <c r="X716" s="48"/>
      <c r="Y716" s="48"/>
      <c r="Z716" s="48"/>
    </row>
    <row r="717" spans="1:26" ht="12" customHeight="1" x14ac:dyDescent="0.3">
      <c r="A717" s="197"/>
      <c r="B717" s="197"/>
      <c r="C717" s="198"/>
      <c r="D717" s="197"/>
      <c r="E717" s="197"/>
      <c r="F717" s="197"/>
      <c r="G717" s="197"/>
      <c r="I717" s="197"/>
      <c r="J717" s="197"/>
      <c r="K717" s="197"/>
      <c r="L717" s="197"/>
      <c r="M717" s="197"/>
      <c r="N717" s="197"/>
      <c r="T717" s="48"/>
      <c r="U717" s="48"/>
      <c r="V717" s="48"/>
      <c r="W717" s="48"/>
      <c r="X717" s="48"/>
      <c r="Y717" s="48"/>
      <c r="Z717" s="48"/>
    </row>
    <row r="718" spans="1:26" ht="12" customHeight="1" x14ac:dyDescent="0.3">
      <c r="A718" s="197"/>
      <c r="B718" s="197"/>
      <c r="C718" s="198"/>
      <c r="D718" s="197"/>
      <c r="E718" s="197"/>
      <c r="F718" s="197"/>
      <c r="G718" s="197"/>
      <c r="I718" s="197"/>
      <c r="J718" s="197"/>
      <c r="K718" s="197"/>
      <c r="L718" s="197"/>
      <c r="M718" s="197"/>
      <c r="N718" s="197"/>
      <c r="T718" s="48"/>
      <c r="U718" s="48"/>
      <c r="V718" s="48"/>
      <c r="W718" s="48"/>
      <c r="X718" s="48"/>
      <c r="Y718" s="48"/>
      <c r="Z718" s="48"/>
    </row>
    <row r="719" spans="1:26" ht="12" customHeight="1" x14ac:dyDescent="0.3">
      <c r="A719" s="197"/>
      <c r="B719" s="197"/>
      <c r="C719" s="198"/>
      <c r="D719" s="197"/>
      <c r="E719" s="197"/>
      <c r="F719" s="197"/>
      <c r="G719" s="197"/>
      <c r="I719" s="197"/>
      <c r="J719" s="197"/>
      <c r="K719" s="197"/>
      <c r="L719" s="197"/>
      <c r="M719" s="197"/>
      <c r="N719" s="197"/>
      <c r="T719" s="48"/>
      <c r="U719" s="48"/>
      <c r="V719" s="48"/>
      <c r="W719" s="48"/>
      <c r="X719" s="48"/>
      <c r="Y719" s="48"/>
      <c r="Z719" s="48"/>
    </row>
    <row r="720" spans="1:26" ht="12" customHeight="1" x14ac:dyDescent="0.3">
      <c r="A720" s="197"/>
      <c r="B720" s="197"/>
      <c r="C720" s="198"/>
      <c r="D720" s="197"/>
      <c r="E720" s="197"/>
      <c r="F720" s="197"/>
      <c r="G720" s="197"/>
      <c r="I720" s="197"/>
      <c r="J720" s="197"/>
      <c r="K720" s="197"/>
      <c r="L720" s="197"/>
      <c r="M720" s="197"/>
      <c r="N720" s="197"/>
      <c r="T720" s="48"/>
      <c r="U720" s="48"/>
      <c r="V720" s="48"/>
      <c r="W720" s="48"/>
      <c r="X720" s="48"/>
      <c r="Y720" s="48"/>
      <c r="Z720" s="48"/>
    </row>
    <row r="721" spans="1:26" ht="12" customHeight="1" x14ac:dyDescent="0.3">
      <c r="A721" s="197"/>
      <c r="B721" s="197"/>
      <c r="C721" s="198"/>
      <c r="D721" s="197"/>
      <c r="E721" s="199"/>
      <c r="F721" s="197"/>
      <c r="G721" s="197"/>
      <c r="I721" s="197"/>
      <c r="J721" s="197"/>
      <c r="K721" s="197"/>
      <c r="L721" s="197"/>
      <c r="M721" s="197"/>
      <c r="N721" s="197"/>
      <c r="T721" s="48"/>
      <c r="U721" s="48"/>
      <c r="V721" s="48"/>
      <c r="W721" s="48"/>
      <c r="X721" s="48"/>
      <c r="Y721" s="48"/>
      <c r="Z721" s="48"/>
    </row>
    <row r="722" spans="1:26" ht="12" customHeight="1" x14ac:dyDescent="0.3">
      <c r="A722" s="197"/>
      <c r="B722" s="197"/>
      <c r="C722" s="198"/>
      <c r="D722" s="197"/>
      <c r="E722" s="197"/>
      <c r="F722" s="197"/>
      <c r="G722" s="197"/>
      <c r="I722" s="197"/>
      <c r="J722" s="197"/>
      <c r="K722" s="197"/>
      <c r="L722" s="197"/>
      <c r="M722" s="197"/>
      <c r="N722" s="197"/>
      <c r="T722" s="48"/>
      <c r="U722" s="48"/>
      <c r="V722" s="48"/>
      <c r="W722" s="48"/>
      <c r="X722" s="48"/>
      <c r="Y722" s="48"/>
      <c r="Z722" s="48"/>
    </row>
    <row r="723" spans="1:26" ht="12" customHeight="1" x14ac:dyDescent="0.3">
      <c r="A723" s="197"/>
      <c r="B723" s="197"/>
      <c r="C723" s="198"/>
      <c r="D723" s="197"/>
      <c r="E723" s="197"/>
      <c r="F723" s="197"/>
      <c r="G723" s="197"/>
      <c r="I723" s="197"/>
      <c r="J723" s="197"/>
      <c r="K723" s="197"/>
      <c r="L723" s="197"/>
      <c r="M723" s="197"/>
      <c r="N723" s="197"/>
      <c r="T723" s="48"/>
      <c r="U723" s="48"/>
      <c r="V723" s="48"/>
      <c r="W723" s="48"/>
      <c r="X723" s="48"/>
      <c r="Y723" s="48"/>
      <c r="Z723" s="48"/>
    </row>
    <row r="724" spans="1:26" ht="12" customHeight="1" x14ac:dyDescent="0.3">
      <c r="A724" s="197"/>
      <c r="B724" s="197"/>
      <c r="C724" s="198"/>
      <c r="D724" s="197"/>
      <c r="E724" s="197"/>
      <c r="F724" s="197"/>
      <c r="G724" s="197"/>
      <c r="I724" s="197"/>
      <c r="J724" s="197"/>
      <c r="K724" s="197"/>
      <c r="L724" s="197"/>
      <c r="M724" s="197"/>
      <c r="N724" s="197"/>
      <c r="T724" s="48"/>
      <c r="U724" s="48"/>
      <c r="V724" s="48"/>
      <c r="W724" s="48"/>
      <c r="X724" s="48"/>
      <c r="Y724" s="48"/>
      <c r="Z724" s="48"/>
    </row>
    <row r="725" spans="1:26" ht="12" customHeight="1" x14ac:dyDescent="0.3">
      <c r="A725" s="197"/>
      <c r="B725" s="197"/>
      <c r="C725" s="198"/>
      <c r="D725" s="197"/>
      <c r="E725" s="197"/>
      <c r="F725" s="197"/>
      <c r="G725" s="197"/>
      <c r="I725" s="197"/>
      <c r="J725" s="197"/>
      <c r="K725" s="197"/>
      <c r="L725" s="197"/>
      <c r="M725" s="197"/>
      <c r="N725" s="197"/>
      <c r="T725" s="48"/>
      <c r="U725" s="48"/>
      <c r="V725" s="48"/>
      <c r="W725" s="48"/>
      <c r="X725" s="48"/>
      <c r="Y725" s="48"/>
      <c r="Z725" s="48"/>
    </row>
    <row r="726" spans="1:26" ht="12" customHeight="1" x14ac:dyDescent="0.3">
      <c r="A726" s="197"/>
      <c r="B726" s="197"/>
      <c r="C726" s="198"/>
      <c r="D726" s="197"/>
      <c r="E726" s="197"/>
      <c r="F726" s="197"/>
      <c r="G726" s="197"/>
      <c r="I726" s="197"/>
      <c r="J726" s="197"/>
      <c r="K726" s="197"/>
      <c r="L726" s="197"/>
      <c r="M726" s="197"/>
      <c r="N726" s="197"/>
      <c r="T726" s="48"/>
      <c r="U726" s="48"/>
      <c r="V726" s="48"/>
      <c r="W726" s="48"/>
      <c r="X726" s="48"/>
      <c r="Y726" s="48"/>
      <c r="Z726" s="48"/>
    </row>
    <row r="727" spans="1:26" ht="12" customHeight="1" x14ac:dyDescent="0.3">
      <c r="A727" s="197"/>
      <c r="B727" s="197"/>
      <c r="C727" s="198"/>
      <c r="D727" s="197"/>
      <c r="E727" s="197"/>
      <c r="F727" s="197"/>
      <c r="G727" s="197"/>
      <c r="I727" s="197"/>
      <c r="J727" s="197"/>
      <c r="K727" s="197"/>
      <c r="L727" s="197"/>
      <c r="M727" s="197"/>
      <c r="N727" s="197"/>
      <c r="T727" s="48"/>
      <c r="U727" s="48"/>
      <c r="V727" s="48"/>
      <c r="W727" s="48"/>
      <c r="X727" s="48"/>
      <c r="Y727" s="48"/>
      <c r="Z727" s="48"/>
    </row>
    <row r="728" spans="1:26" ht="12" customHeight="1" x14ac:dyDescent="0.3">
      <c r="A728" s="197"/>
      <c r="B728" s="197"/>
      <c r="C728" s="198"/>
      <c r="D728" s="197"/>
      <c r="E728" s="197"/>
      <c r="F728" s="197"/>
      <c r="G728" s="197"/>
      <c r="I728" s="197"/>
      <c r="J728" s="197"/>
      <c r="K728" s="197"/>
      <c r="L728" s="197"/>
      <c r="M728" s="197"/>
      <c r="N728" s="197"/>
      <c r="T728" s="48"/>
      <c r="U728" s="48"/>
      <c r="V728" s="48"/>
      <c r="W728" s="48"/>
      <c r="X728" s="48"/>
      <c r="Y728" s="48"/>
      <c r="Z728" s="48"/>
    </row>
    <row r="729" spans="1:26" ht="12" customHeight="1" x14ac:dyDescent="0.3">
      <c r="A729" s="197"/>
      <c r="B729" s="197"/>
      <c r="C729" s="198"/>
      <c r="D729" s="197"/>
      <c r="E729" s="197"/>
      <c r="F729" s="197"/>
      <c r="G729" s="197"/>
      <c r="I729" s="197"/>
      <c r="J729" s="197"/>
      <c r="K729" s="197"/>
      <c r="L729" s="197"/>
      <c r="M729" s="197"/>
      <c r="N729" s="197"/>
      <c r="T729" s="48"/>
      <c r="U729" s="48"/>
      <c r="V729" s="48"/>
      <c r="W729" s="48"/>
      <c r="X729" s="48"/>
      <c r="Y729" s="48"/>
      <c r="Z729" s="48"/>
    </row>
    <row r="730" spans="1:26" ht="12" customHeight="1" x14ac:dyDescent="0.3">
      <c r="A730" s="197"/>
      <c r="B730" s="197"/>
      <c r="C730" s="198"/>
      <c r="D730" s="197"/>
      <c r="E730" s="197"/>
      <c r="F730" s="197"/>
      <c r="G730" s="197"/>
      <c r="I730" s="197"/>
      <c r="J730" s="197"/>
      <c r="K730" s="197"/>
      <c r="L730" s="197"/>
      <c r="M730" s="197"/>
      <c r="N730" s="197"/>
      <c r="T730" s="48"/>
      <c r="U730" s="48"/>
      <c r="V730" s="48"/>
      <c r="W730" s="48"/>
      <c r="X730" s="48"/>
      <c r="Y730" s="48"/>
      <c r="Z730" s="48"/>
    </row>
    <row r="731" spans="1:26" ht="12" customHeight="1" x14ac:dyDescent="0.3">
      <c r="A731" s="197"/>
      <c r="B731" s="197"/>
      <c r="C731" s="198"/>
      <c r="D731" s="197"/>
      <c r="E731" s="197"/>
      <c r="F731" s="197"/>
      <c r="G731" s="197"/>
      <c r="I731" s="197"/>
      <c r="J731" s="197"/>
      <c r="K731" s="197"/>
      <c r="L731" s="197"/>
      <c r="M731" s="197"/>
      <c r="N731" s="197"/>
      <c r="T731" s="48"/>
      <c r="U731" s="48"/>
      <c r="V731" s="48"/>
      <c r="W731" s="48"/>
      <c r="X731" s="48"/>
      <c r="Y731" s="48"/>
      <c r="Z731" s="48"/>
    </row>
    <row r="732" spans="1:26" ht="12" customHeight="1" x14ac:dyDescent="0.3">
      <c r="A732" s="197"/>
      <c r="B732" s="197"/>
      <c r="C732" s="198"/>
      <c r="D732" s="197"/>
      <c r="E732" s="197"/>
      <c r="F732" s="197"/>
      <c r="G732" s="197"/>
      <c r="I732" s="197"/>
      <c r="J732" s="197"/>
      <c r="K732" s="197"/>
      <c r="L732" s="197"/>
      <c r="M732" s="197"/>
      <c r="N732" s="197"/>
      <c r="T732" s="48"/>
      <c r="U732" s="48"/>
      <c r="V732" s="48"/>
      <c r="W732" s="48"/>
      <c r="X732" s="48"/>
      <c r="Y732" s="48"/>
      <c r="Z732" s="48"/>
    </row>
    <row r="733" spans="1:26" ht="12" customHeight="1" x14ac:dyDescent="0.3">
      <c r="A733" s="197"/>
      <c r="B733" s="197"/>
      <c r="C733" s="198"/>
      <c r="D733" s="197"/>
      <c r="E733" s="197"/>
      <c r="F733" s="197"/>
      <c r="G733" s="197"/>
      <c r="I733" s="197"/>
      <c r="J733" s="197"/>
      <c r="K733" s="197"/>
      <c r="L733" s="197"/>
      <c r="M733" s="197"/>
      <c r="N733" s="197"/>
      <c r="T733" s="48"/>
      <c r="U733" s="48"/>
      <c r="V733" s="48"/>
      <c r="W733" s="48"/>
      <c r="X733" s="48"/>
      <c r="Y733" s="48"/>
      <c r="Z733" s="48"/>
    </row>
    <row r="734" spans="1:26" ht="12" customHeight="1" x14ac:dyDescent="0.3">
      <c r="A734" s="197"/>
      <c r="B734" s="197"/>
      <c r="C734" s="198"/>
      <c r="D734" s="197"/>
      <c r="E734" s="197"/>
      <c r="F734" s="197"/>
      <c r="G734" s="197"/>
      <c r="I734" s="197"/>
      <c r="J734" s="197"/>
      <c r="K734" s="197"/>
      <c r="L734" s="197"/>
      <c r="M734" s="197"/>
      <c r="N734" s="197"/>
      <c r="T734" s="48"/>
      <c r="U734" s="48"/>
      <c r="V734" s="48"/>
      <c r="W734" s="48"/>
      <c r="X734" s="48"/>
      <c r="Y734" s="48"/>
      <c r="Z734" s="48"/>
    </row>
    <row r="735" spans="1:26" ht="12" customHeight="1" x14ac:dyDescent="0.3">
      <c r="A735" s="197"/>
      <c r="B735" s="197"/>
      <c r="C735" s="198"/>
      <c r="D735" s="197"/>
      <c r="E735" s="197"/>
      <c r="F735" s="197"/>
      <c r="G735" s="197"/>
      <c r="I735" s="197"/>
      <c r="J735" s="197"/>
      <c r="K735" s="197"/>
      <c r="L735" s="197"/>
      <c r="M735" s="197"/>
      <c r="N735" s="197"/>
      <c r="T735" s="48"/>
      <c r="U735" s="48"/>
      <c r="V735" s="48"/>
      <c r="W735" s="48"/>
      <c r="X735" s="48"/>
      <c r="Y735" s="48"/>
      <c r="Z735" s="48"/>
    </row>
    <row r="736" spans="1:26" ht="12" customHeight="1" x14ac:dyDescent="0.3">
      <c r="A736" s="197"/>
      <c r="B736" s="197"/>
      <c r="C736" s="198"/>
      <c r="D736" s="197"/>
      <c r="E736" s="197"/>
      <c r="F736" s="197"/>
      <c r="G736" s="197"/>
      <c r="I736" s="197"/>
      <c r="J736" s="197"/>
      <c r="K736" s="197"/>
      <c r="L736" s="197"/>
      <c r="M736" s="197"/>
      <c r="N736" s="197"/>
      <c r="T736" s="48"/>
      <c r="U736" s="48"/>
      <c r="V736" s="48"/>
      <c r="W736" s="48"/>
      <c r="X736" s="48"/>
      <c r="Y736" s="48"/>
      <c r="Z736" s="48"/>
    </row>
    <row r="737" spans="1:26" ht="12" customHeight="1" x14ac:dyDescent="0.3">
      <c r="A737" s="197"/>
      <c r="B737" s="197"/>
      <c r="C737" s="198"/>
      <c r="D737" s="197"/>
      <c r="E737" s="197"/>
      <c r="F737" s="197"/>
      <c r="G737" s="197"/>
      <c r="I737" s="197"/>
      <c r="J737" s="197"/>
      <c r="K737" s="197"/>
      <c r="L737" s="197"/>
      <c r="M737" s="197"/>
      <c r="N737" s="197"/>
      <c r="T737" s="48"/>
      <c r="U737" s="48"/>
      <c r="V737" s="48"/>
      <c r="W737" s="48"/>
      <c r="X737" s="48"/>
      <c r="Y737" s="48"/>
      <c r="Z737" s="48"/>
    </row>
    <row r="738" spans="1:26" ht="12" customHeight="1" x14ac:dyDescent="0.3">
      <c r="A738" s="197"/>
      <c r="B738" s="197"/>
      <c r="C738" s="198"/>
      <c r="D738" s="197"/>
      <c r="E738" s="197"/>
      <c r="F738" s="197"/>
      <c r="G738" s="197"/>
      <c r="I738" s="197"/>
      <c r="J738" s="197"/>
      <c r="K738" s="197"/>
      <c r="L738" s="197"/>
      <c r="M738" s="197"/>
      <c r="N738" s="197"/>
      <c r="T738" s="48"/>
      <c r="U738" s="48"/>
      <c r="V738" s="48"/>
      <c r="W738" s="48"/>
      <c r="X738" s="48"/>
      <c r="Y738" s="48"/>
      <c r="Z738" s="48"/>
    </row>
    <row r="739" spans="1:26" ht="12" customHeight="1" x14ac:dyDescent="0.3">
      <c r="A739" s="197"/>
      <c r="B739" s="197"/>
      <c r="C739" s="198"/>
      <c r="D739" s="197"/>
      <c r="E739" s="197"/>
      <c r="F739" s="197"/>
      <c r="G739" s="197"/>
      <c r="I739" s="197"/>
      <c r="J739" s="197"/>
      <c r="K739" s="197"/>
      <c r="L739" s="197"/>
      <c r="M739" s="197"/>
      <c r="N739" s="197"/>
      <c r="T739" s="48"/>
      <c r="U739" s="48"/>
      <c r="V739" s="48"/>
      <c r="W739" s="48"/>
      <c r="X739" s="48"/>
      <c r="Y739" s="48"/>
      <c r="Z739" s="48"/>
    </row>
    <row r="740" spans="1:26" ht="12" customHeight="1" x14ac:dyDescent="0.3">
      <c r="A740" s="197"/>
      <c r="B740" s="197"/>
      <c r="C740" s="198"/>
      <c r="D740" s="197"/>
      <c r="E740" s="197"/>
      <c r="F740" s="197"/>
      <c r="G740" s="197"/>
      <c r="I740" s="197"/>
      <c r="J740" s="197"/>
      <c r="K740" s="197"/>
      <c r="L740" s="197"/>
      <c r="M740" s="197"/>
      <c r="N740" s="197"/>
      <c r="T740" s="48"/>
      <c r="U740" s="48"/>
      <c r="V740" s="48"/>
      <c r="W740" s="48"/>
      <c r="X740" s="48"/>
      <c r="Y740" s="48"/>
      <c r="Z740" s="48"/>
    </row>
    <row r="741" spans="1:26" ht="12" customHeight="1" x14ac:dyDescent="0.3">
      <c r="A741" s="197"/>
      <c r="B741" s="197"/>
      <c r="C741" s="198"/>
      <c r="D741" s="197"/>
      <c r="E741" s="197"/>
      <c r="F741" s="197"/>
      <c r="G741" s="197"/>
      <c r="I741" s="197"/>
      <c r="J741" s="197"/>
      <c r="K741" s="197"/>
      <c r="L741" s="197"/>
      <c r="M741" s="197"/>
      <c r="N741" s="197"/>
      <c r="T741" s="48"/>
      <c r="U741" s="48"/>
      <c r="V741" s="48"/>
      <c r="W741" s="48"/>
      <c r="X741" s="48"/>
      <c r="Y741" s="48"/>
      <c r="Z741" s="48"/>
    </row>
    <row r="742" spans="1:26" ht="12" customHeight="1" x14ac:dyDescent="0.3">
      <c r="A742" s="197"/>
      <c r="B742" s="197"/>
      <c r="C742" s="198"/>
      <c r="D742" s="197"/>
      <c r="E742" s="197"/>
      <c r="F742" s="197"/>
      <c r="G742" s="197"/>
      <c r="I742" s="197"/>
      <c r="J742" s="197"/>
      <c r="K742" s="197"/>
      <c r="L742" s="197"/>
      <c r="M742" s="197"/>
      <c r="N742" s="197"/>
      <c r="T742" s="48"/>
      <c r="U742" s="48"/>
      <c r="V742" s="48"/>
      <c r="W742" s="48"/>
      <c r="X742" s="48"/>
      <c r="Y742" s="48"/>
      <c r="Z742" s="48"/>
    </row>
    <row r="743" spans="1:26" ht="12" customHeight="1" x14ac:dyDescent="0.3">
      <c r="A743" s="197"/>
      <c r="B743" s="197"/>
      <c r="C743" s="198"/>
      <c r="D743" s="197"/>
      <c r="E743" s="197"/>
      <c r="F743" s="197"/>
      <c r="G743" s="197"/>
      <c r="I743" s="197"/>
      <c r="J743" s="197"/>
      <c r="K743" s="197"/>
      <c r="L743" s="197"/>
      <c r="M743" s="197"/>
      <c r="N743" s="197"/>
      <c r="T743" s="48"/>
      <c r="U743" s="48"/>
      <c r="V743" s="48"/>
      <c r="W743" s="48"/>
      <c r="X743" s="48"/>
      <c r="Y743" s="48"/>
      <c r="Z743" s="48"/>
    </row>
    <row r="744" spans="1:26" ht="12" customHeight="1" x14ac:dyDescent="0.3">
      <c r="A744" s="197"/>
      <c r="B744" s="197"/>
      <c r="C744" s="198"/>
      <c r="D744" s="197"/>
      <c r="E744" s="197"/>
      <c r="F744" s="197"/>
      <c r="G744" s="197"/>
      <c r="I744" s="197"/>
      <c r="J744" s="197"/>
      <c r="K744" s="197"/>
      <c r="L744" s="197"/>
      <c r="M744" s="197"/>
      <c r="N744" s="197"/>
      <c r="T744" s="48"/>
      <c r="U744" s="48"/>
      <c r="V744" s="48"/>
      <c r="W744" s="48"/>
      <c r="X744" s="48"/>
      <c r="Y744" s="48"/>
      <c r="Z744" s="48"/>
    </row>
    <row r="745" spans="1:26" ht="12" customHeight="1" x14ac:dyDescent="0.3">
      <c r="A745" s="197"/>
      <c r="B745" s="197"/>
      <c r="C745" s="198"/>
      <c r="D745" s="197"/>
      <c r="E745" s="197"/>
      <c r="F745" s="197"/>
      <c r="G745" s="197"/>
      <c r="I745" s="197"/>
      <c r="J745" s="197"/>
      <c r="K745" s="197"/>
      <c r="L745" s="197"/>
      <c r="M745" s="197"/>
      <c r="N745" s="197"/>
      <c r="T745" s="48"/>
      <c r="U745" s="48"/>
      <c r="V745" s="48"/>
      <c r="W745" s="48"/>
      <c r="X745" s="48"/>
      <c r="Y745" s="48"/>
      <c r="Z745" s="48"/>
    </row>
    <row r="746" spans="1:26" ht="12" customHeight="1" x14ac:dyDescent="0.3">
      <c r="A746" s="197"/>
      <c r="B746" s="197"/>
      <c r="C746" s="198"/>
      <c r="D746" s="197"/>
      <c r="E746" s="197"/>
      <c r="F746" s="197"/>
      <c r="G746" s="197"/>
      <c r="I746" s="197"/>
      <c r="J746" s="197"/>
      <c r="K746" s="197"/>
      <c r="L746" s="197"/>
      <c r="M746" s="197"/>
      <c r="N746" s="197"/>
      <c r="T746" s="48"/>
      <c r="U746" s="48"/>
      <c r="V746" s="48"/>
      <c r="W746" s="48"/>
      <c r="X746" s="48"/>
      <c r="Y746" s="48"/>
      <c r="Z746" s="48"/>
    </row>
    <row r="747" spans="1:26" ht="12" customHeight="1" x14ac:dyDescent="0.3">
      <c r="A747" s="197"/>
      <c r="B747" s="197"/>
      <c r="C747" s="198"/>
      <c r="D747" s="197"/>
      <c r="E747" s="197"/>
      <c r="F747" s="197"/>
      <c r="G747" s="197"/>
      <c r="I747" s="197"/>
      <c r="J747" s="197"/>
      <c r="K747" s="197"/>
      <c r="L747" s="197"/>
      <c r="M747" s="197"/>
      <c r="N747" s="197"/>
      <c r="T747" s="48"/>
      <c r="U747" s="48"/>
      <c r="V747" s="48"/>
      <c r="W747" s="48"/>
      <c r="X747" s="48"/>
      <c r="Y747" s="48"/>
      <c r="Z747" s="48"/>
    </row>
    <row r="748" spans="1:26" ht="12" customHeight="1" x14ac:dyDescent="0.3">
      <c r="A748" s="197"/>
      <c r="B748" s="197"/>
      <c r="C748" s="198"/>
      <c r="D748" s="197"/>
      <c r="E748" s="197"/>
      <c r="F748" s="197"/>
      <c r="G748" s="197"/>
      <c r="I748" s="197"/>
      <c r="J748" s="197"/>
      <c r="K748" s="197"/>
      <c r="L748" s="197"/>
      <c r="M748" s="197"/>
      <c r="N748" s="197"/>
      <c r="T748" s="48"/>
      <c r="U748" s="48"/>
      <c r="V748" s="48"/>
      <c r="W748" s="48"/>
      <c r="X748" s="48"/>
      <c r="Y748" s="48"/>
      <c r="Z748" s="48"/>
    </row>
    <row r="749" spans="1:26" ht="12" customHeight="1" x14ac:dyDescent="0.3">
      <c r="A749" s="197"/>
      <c r="B749" s="197"/>
      <c r="C749" s="198"/>
      <c r="D749" s="197"/>
      <c r="E749" s="197"/>
      <c r="F749" s="197"/>
      <c r="G749" s="197"/>
      <c r="I749" s="197"/>
      <c r="J749" s="197"/>
      <c r="K749" s="197"/>
      <c r="L749" s="197"/>
      <c r="M749" s="197"/>
      <c r="N749" s="197"/>
      <c r="T749" s="48"/>
      <c r="U749" s="48"/>
      <c r="V749" s="48"/>
      <c r="W749" s="48"/>
      <c r="X749" s="48"/>
      <c r="Y749" s="48"/>
      <c r="Z749" s="48"/>
    </row>
    <row r="750" spans="1:26" ht="12" customHeight="1" x14ac:dyDescent="0.3">
      <c r="A750" s="197"/>
      <c r="B750" s="197"/>
      <c r="C750" s="198"/>
      <c r="D750" s="197"/>
      <c r="E750" s="197"/>
      <c r="F750" s="197"/>
      <c r="G750" s="197"/>
      <c r="I750" s="197"/>
      <c r="J750" s="197"/>
      <c r="K750" s="197"/>
      <c r="L750" s="197"/>
      <c r="M750" s="197"/>
      <c r="N750" s="197"/>
      <c r="T750" s="48"/>
      <c r="U750" s="48"/>
      <c r="V750" s="48"/>
      <c r="W750" s="48"/>
      <c r="X750" s="48"/>
      <c r="Y750" s="48"/>
      <c r="Z750" s="48"/>
    </row>
    <row r="751" spans="1:26" ht="12" customHeight="1" x14ac:dyDescent="0.3">
      <c r="A751" s="197"/>
      <c r="B751" s="197"/>
      <c r="C751" s="198"/>
      <c r="D751" s="197"/>
      <c r="E751" s="197"/>
      <c r="F751" s="197"/>
      <c r="G751" s="197"/>
      <c r="I751" s="197"/>
      <c r="J751" s="197"/>
      <c r="K751" s="197"/>
      <c r="L751" s="197"/>
      <c r="M751" s="197"/>
      <c r="N751" s="197"/>
      <c r="T751" s="48"/>
      <c r="U751" s="48"/>
      <c r="V751" s="48"/>
      <c r="W751" s="48"/>
      <c r="X751" s="48"/>
      <c r="Y751" s="48"/>
      <c r="Z751" s="48"/>
    </row>
    <row r="752" spans="1:26" ht="12" customHeight="1" x14ac:dyDescent="0.3">
      <c r="A752" s="197"/>
      <c r="B752" s="197"/>
      <c r="C752" s="198"/>
      <c r="D752" s="197"/>
      <c r="E752" s="197"/>
      <c r="F752" s="197"/>
      <c r="G752" s="197"/>
      <c r="I752" s="197"/>
      <c r="J752" s="197"/>
      <c r="K752" s="197"/>
      <c r="L752" s="197"/>
      <c r="M752" s="197"/>
      <c r="N752" s="197"/>
      <c r="T752" s="48"/>
      <c r="U752" s="48"/>
      <c r="V752" s="48"/>
      <c r="W752" s="48"/>
      <c r="X752" s="48"/>
      <c r="Y752" s="48"/>
      <c r="Z752" s="48"/>
    </row>
    <row r="753" spans="1:26" ht="12" customHeight="1" x14ac:dyDescent="0.3">
      <c r="A753" s="197"/>
      <c r="B753" s="197"/>
      <c r="C753" s="198"/>
      <c r="D753" s="197"/>
      <c r="E753" s="197"/>
      <c r="F753" s="197"/>
      <c r="G753" s="197"/>
      <c r="I753" s="197"/>
      <c r="J753" s="197"/>
      <c r="K753" s="197"/>
      <c r="L753" s="197"/>
      <c r="M753" s="197"/>
      <c r="N753" s="197"/>
      <c r="T753" s="48"/>
      <c r="U753" s="48"/>
      <c r="V753" s="48"/>
      <c r="W753" s="48"/>
      <c r="X753" s="48"/>
      <c r="Y753" s="48"/>
      <c r="Z753" s="48"/>
    </row>
    <row r="754" spans="1:26" ht="12" customHeight="1" x14ac:dyDescent="0.3">
      <c r="A754" s="197"/>
      <c r="B754" s="197"/>
      <c r="C754" s="198"/>
      <c r="D754" s="197"/>
      <c r="E754" s="197"/>
      <c r="F754" s="197"/>
      <c r="G754" s="197"/>
      <c r="I754" s="197"/>
      <c r="J754" s="197"/>
      <c r="K754" s="197"/>
      <c r="L754" s="197"/>
      <c r="M754" s="197"/>
      <c r="N754" s="197"/>
      <c r="T754" s="48"/>
      <c r="U754" s="48"/>
      <c r="V754" s="48"/>
      <c r="W754" s="48"/>
      <c r="X754" s="48"/>
      <c r="Y754" s="48"/>
      <c r="Z754" s="48"/>
    </row>
    <row r="755" spans="1:26" ht="12" customHeight="1" x14ac:dyDescent="0.3">
      <c r="A755" s="197"/>
      <c r="B755" s="197"/>
      <c r="C755" s="198"/>
      <c r="D755" s="197"/>
      <c r="E755" s="197"/>
      <c r="F755" s="197"/>
      <c r="G755" s="197"/>
      <c r="I755" s="197"/>
      <c r="J755" s="197"/>
      <c r="K755" s="197"/>
      <c r="L755" s="197"/>
      <c r="M755" s="197"/>
      <c r="N755" s="197"/>
      <c r="T755" s="48"/>
      <c r="U755" s="48"/>
      <c r="V755" s="48"/>
      <c r="W755" s="48"/>
      <c r="X755" s="48"/>
      <c r="Y755" s="48"/>
      <c r="Z755" s="48"/>
    </row>
    <row r="756" spans="1:26" ht="12" customHeight="1" x14ac:dyDescent="0.3">
      <c r="A756" s="197"/>
      <c r="B756" s="197"/>
      <c r="C756" s="198"/>
      <c r="D756" s="197"/>
      <c r="E756" s="197"/>
      <c r="F756" s="197"/>
      <c r="G756" s="197"/>
      <c r="I756" s="197"/>
      <c r="J756" s="197"/>
      <c r="K756" s="197"/>
      <c r="L756" s="197"/>
      <c r="M756" s="197"/>
      <c r="N756" s="197"/>
      <c r="T756" s="48"/>
      <c r="U756" s="48"/>
      <c r="V756" s="48"/>
      <c r="W756" s="48"/>
      <c r="X756" s="48"/>
      <c r="Y756" s="48"/>
      <c r="Z756" s="48"/>
    </row>
    <row r="757" spans="1:26" ht="12" customHeight="1" x14ac:dyDescent="0.3">
      <c r="A757" s="197"/>
      <c r="B757" s="197"/>
      <c r="C757" s="198"/>
      <c r="D757" s="197"/>
      <c r="E757" s="197"/>
      <c r="F757" s="197"/>
      <c r="G757" s="197"/>
      <c r="I757" s="197"/>
      <c r="J757" s="197"/>
      <c r="K757" s="197"/>
      <c r="L757" s="197"/>
      <c r="M757" s="197"/>
      <c r="N757" s="197"/>
      <c r="T757" s="48"/>
      <c r="U757" s="48"/>
      <c r="V757" s="48"/>
      <c r="W757" s="48"/>
      <c r="X757" s="48"/>
      <c r="Y757" s="48"/>
      <c r="Z757" s="48"/>
    </row>
    <row r="758" spans="1:26" ht="12" customHeight="1" x14ac:dyDescent="0.3">
      <c r="A758" s="197"/>
      <c r="B758" s="197"/>
      <c r="C758" s="198"/>
      <c r="D758" s="197"/>
      <c r="E758" s="197"/>
      <c r="F758" s="197"/>
      <c r="G758" s="197"/>
      <c r="I758" s="197"/>
      <c r="J758" s="197"/>
      <c r="K758" s="197"/>
      <c r="L758" s="197"/>
      <c r="M758" s="197"/>
      <c r="N758" s="197"/>
      <c r="T758" s="48"/>
      <c r="U758" s="48"/>
      <c r="V758" s="48"/>
      <c r="W758" s="48"/>
      <c r="X758" s="48"/>
      <c r="Y758" s="48"/>
      <c r="Z758" s="48"/>
    </row>
    <row r="759" spans="1:26" ht="12" customHeight="1" x14ac:dyDescent="0.3">
      <c r="A759" s="197"/>
      <c r="B759" s="197"/>
      <c r="C759" s="198"/>
      <c r="D759" s="197"/>
      <c r="E759" s="197"/>
      <c r="F759" s="197"/>
      <c r="G759" s="197"/>
      <c r="I759" s="197"/>
      <c r="J759" s="197"/>
      <c r="K759" s="197"/>
      <c r="L759" s="197"/>
      <c r="M759" s="197"/>
      <c r="N759" s="197"/>
      <c r="T759" s="48"/>
      <c r="U759" s="48"/>
      <c r="V759" s="48"/>
      <c r="W759" s="48"/>
      <c r="X759" s="48"/>
      <c r="Y759" s="48"/>
      <c r="Z759" s="48"/>
    </row>
    <row r="760" spans="1:26" ht="12" customHeight="1" x14ac:dyDescent="0.3">
      <c r="A760" s="197"/>
      <c r="B760" s="197"/>
      <c r="C760" s="198"/>
      <c r="D760" s="197"/>
      <c r="E760" s="197"/>
      <c r="F760" s="197"/>
      <c r="G760" s="197"/>
      <c r="I760" s="197"/>
      <c r="J760" s="197"/>
      <c r="K760" s="197"/>
      <c r="L760" s="197"/>
      <c r="M760" s="197"/>
      <c r="N760" s="197"/>
      <c r="T760" s="48"/>
      <c r="U760" s="48"/>
      <c r="V760" s="48"/>
      <c r="W760" s="48"/>
      <c r="X760" s="48"/>
      <c r="Y760" s="48"/>
      <c r="Z760" s="48"/>
    </row>
    <row r="761" spans="1:26" ht="12" customHeight="1" x14ac:dyDescent="0.3">
      <c r="A761" s="197"/>
      <c r="B761" s="197"/>
      <c r="C761" s="198"/>
      <c r="D761" s="197"/>
      <c r="E761" s="197"/>
      <c r="F761" s="197"/>
      <c r="G761" s="197"/>
      <c r="I761" s="197"/>
      <c r="J761" s="197"/>
      <c r="K761" s="197"/>
      <c r="L761" s="197"/>
      <c r="M761" s="197"/>
      <c r="N761" s="197"/>
      <c r="T761" s="48"/>
      <c r="U761" s="48"/>
      <c r="V761" s="48"/>
      <c r="W761" s="48"/>
      <c r="X761" s="48"/>
      <c r="Y761" s="48"/>
      <c r="Z761" s="48"/>
    </row>
    <row r="762" spans="1:26" ht="12" customHeight="1" x14ac:dyDescent="0.3">
      <c r="A762" s="197"/>
      <c r="B762" s="197"/>
      <c r="C762" s="198"/>
      <c r="D762" s="197"/>
      <c r="E762" s="197"/>
      <c r="F762" s="197"/>
      <c r="G762" s="197"/>
      <c r="I762" s="197"/>
      <c r="J762" s="197"/>
      <c r="K762" s="197"/>
      <c r="L762" s="197"/>
      <c r="M762" s="197"/>
      <c r="N762" s="197"/>
      <c r="T762" s="48"/>
      <c r="U762" s="48"/>
      <c r="V762" s="48"/>
      <c r="W762" s="48"/>
      <c r="X762" s="48"/>
      <c r="Y762" s="48"/>
      <c r="Z762" s="48"/>
    </row>
    <row r="763" spans="1:26" ht="12" customHeight="1" x14ac:dyDescent="0.3">
      <c r="A763" s="197"/>
      <c r="B763" s="197"/>
      <c r="C763" s="198"/>
      <c r="D763" s="197"/>
      <c r="E763" s="197"/>
      <c r="F763" s="197"/>
      <c r="G763" s="197"/>
      <c r="I763" s="197"/>
      <c r="J763" s="197"/>
      <c r="K763" s="197"/>
      <c r="L763" s="197"/>
      <c r="M763" s="197"/>
      <c r="N763" s="197"/>
      <c r="T763" s="48"/>
      <c r="U763" s="48"/>
      <c r="V763" s="48"/>
      <c r="W763" s="48"/>
      <c r="X763" s="48"/>
      <c r="Y763" s="48"/>
      <c r="Z763" s="48"/>
    </row>
    <row r="764" spans="1:26" ht="12" customHeight="1" x14ac:dyDescent="0.3">
      <c r="A764" s="197"/>
      <c r="B764" s="197"/>
      <c r="C764" s="198"/>
      <c r="D764" s="197"/>
      <c r="E764" s="197"/>
      <c r="F764" s="197"/>
      <c r="G764" s="197"/>
      <c r="I764" s="197"/>
      <c r="J764" s="197"/>
      <c r="K764" s="197"/>
      <c r="L764" s="197"/>
      <c r="M764" s="197"/>
      <c r="N764" s="197"/>
      <c r="T764" s="48"/>
      <c r="U764" s="48"/>
      <c r="V764" s="48"/>
      <c r="W764" s="48"/>
      <c r="X764" s="48"/>
      <c r="Y764" s="48"/>
      <c r="Z764" s="48"/>
    </row>
    <row r="765" spans="1:26" ht="12" customHeight="1" x14ac:dyDescent="0.3">
      <c r="A765" s="197"/>
      <c r="B765" s="197"/>
      <c r="C765" s="198"/>
      <c r="D765" s="197"/>
      <c r="E765" s="197"/>
      <c r="F765" s="197"/>
      <c r="G765" s="197"/>
      <c r="I765" s="197"/>
      <c r="J765" s="197"/>
      <c r="K765" s="197"/>
      <c r="L765" s="197"/>
      <c r="M765" s="197"/>
      <c r="N765" s="197"/>
      <c r="T765" s="48"/>
      <c r="U765" s="48"/>
      <c r="V765" s="48"/>
      <c r="W765" s="48"/>
      <c r="X765" s="48"/>
      <c r="Y765" s="48"/>
      <c r="Z765" s="48"/>
    </row>
    <row r="766" spans="1:26" ht="12" customHeight="1" x14ac:dyDescent="0.3">
      <c r="A766" s="197"/>
      <c r="B766" s="197"/>
      <c r="C766" s="198"/>
      <c r="D766" s="197"/>
      <c r="E766" s="197"/>
      <c r="F766" s="197"/>
      <c r="G766" s="197"/>
      <c r="I766" s="197"/>
      <c r="J766" s="197"/>
      <c r="K766" s="197"/>
      <c r="L766" s="197"/>
      <c r="M766" s="197"/>
      <c r="N766" s="197"/>
      <c r="T766" s="48"/>
      <c r="U766" s="48"/>
      <c r="V766" s="48"/>
      <c r="W766" s="48"/>
      <c r="X766" s="48"/>
      <c r="Y766" s="48"/>
      <c r="Z766" s="48"/>
    </row>
    <row r="767" spans="1:26" ht="12" customHeight="1" x14ac:dyDescent="0.3">
      <c r="A767" s="197"/>
      <c r="B767" s="197"/>
      <c r="C767" s="198"/>
      <c r="D767" s="197"/>
      <c r="E767" s="197"/>
      <c r="F767" s="197"/>
      <c r="G767" s="197"/>
      <c r="I767" s="197"/>
      <c r="J767" s="197"/>
      <c r="K767" s="197"/>
      <c r="L767" s="197"/>
      <c r="M767" s="197"/>
      <c r="N767" s="197"/>
      <c r="T767" s="48"/>
      <c r="U767" s="48"/>
      <c r="V767" s="48"/>
      <c r="W767" s="48"/>
      <c r="X767" s="48"/>
      <c r="Y767" s="48"/>
      <c r="Z767" s="48"/>
    </row>
    <row r="768" spans="1:26" ht="12" customHeight="1" x14ac:dyDescent="0.3">
      <c r="A768" s="197"/>
      <c r="B768" s="197"/>
      <c r="C768" s="198"/>
      <c r="D768" s="197"/>
      <c r="E768" s="197"/>
      <c r="F768" s="197"/>
      <c r="G768" s="197"/>
      <c r="I768" s="197"/>
      <c r="J768" s="197"/>
      <c r="K768" s="197"/>
      <c r="L768" s="197"/>
      <c r="M768" s="197"/>
      <c r="N768" s="197"/>
      <c r="T768" s="48"/>
      <c r="U768" s="48"/>
      <c r="V768" s="48"/>
      <c r="W768" s="48"/>
      <c r="X768" s="48"/>
      <c r="Y768" s="48"/>
      <c r="Z768" s="48"/>
    </row>
    <row r="769" spans="1:26" ht="12" customHeight="1" x14ac:dyDescent="0.3">
      <c r="A769" s="197"/>
      <c r="B769" s="197"/>
      <c r="C769" s="198"/>
      <c r="D769" s="197"/>
      <c r="E769" s="197"/>
      <c r="F769" s="197"/>
      <c r="G769" s="197"/>
      <c r="I769" s="197"/>
      <c r="J769" s="197"/>
      <c r="K769" s="197"/>
      <c r="L769" s="197"/>
      <c r="M769" s="197"/>
      <c r="N769" s="197"/>
      <c r="T769" s="48"/>
      <c r="U769" s="48"/>
      <c r="V769" s="48"/>
      <c r="W769" s="48"/>
      <c r="X769" s="48"/>
      <c r="Y769" s="48"/>
      <c r="Z769" s="48"/>
    </row>
    <row r="770" spans="1:26" ht="12" customHeight="1" x14ac:dyDescent="0.3">
      <c r="A770" s="197"/>
      <c r="B770" s="197"/>
      <c r="C770" s="198"/>
      <c r="D770" s="197"/>
      <c r="E770" s="199"/>
      <c r="F770" s="197"/>
      <c r="G770" s="197"/>
      <c r="I770" s="197"/>
      <c r="J770" s="197"/>
      <c r="K770" s="197"/>
      <c r="L770" s="197"/>
      <c r="M770" s="197"/>
      <c r="N770" s="197"/>
      <c r="T770" s="48"/>
      <c r="U770" s="48"/>
      <c r="V770" s="48"/>
      <c r="W770" s="48"/>
      <c r="X770" s="48"/>
      <c r="Y770" s="48"/>
      <c r="Z770" s="48"/>
    </row>
    <row r="771" spans="1:26" ht="12" customHeight="1" x14ac:dyDescent="0.3">
      <c r="A771" s="197"/>
      <c r="B771" s="197"/>
      <c r="C771" s="198"/>
      <c r="D771" s="197"/>
      <c r="E771" s="197"/>
      <c r="F771" s="197"/>
      <c r="G771" s="197"/>
      <c r="I771" s="197"/>
      <c r="J771" s="197"/>
      <c r="K771" s="197"/>
      <c r="L771" s="197"/>
      <c r="M771" s="197"/>
      <c r="N771" s="197"/>
      <c r="T771" s="48"/>
      <c r="U771" s="48"/>
      <c r="V771" s="48"/>
      <c r="W771" s="48"/>
      <c r="X771" s="48"/>
      <c r="Y771" s="48"/>
      <c r="Z771" s="48"/>
    </row>
    <row r="772" spans="1:26" ht="12" customHeight="1" x14ac:dyDescent="0.3">
      <c r="A772" s="197"/>
      <c r="B772" s="197"/>
      <c r="C772" s="198"/>
      <c r="D772" s="197"/>
      <c r="E772" s="197"/>
      <c r="F772" s="197"/>
      <c r="G772" s="197"/>
      <c r="I772" s="197"/>
      <c r="J772" s="197"/>
      <c r="K772" s="197"/>
      <c r="L772" s="197"/>
      <c r="M772" s="197"/>
      <c r="N772" s="197"/>
      <c r="T772" s="48"/>
      <c r="U772" s="48"/>
      <c r="V772" s="48"/>
      <c r="W772" s="48"/>
      <c r="X772" s="48"/>
      <c r="Y772" s="48"/>
      <c r="Z772" s="48"/>
    </row>
    <row r="773" spans="1:26" ht="12" customHeight="1" x14ac:dyDescent="0.3">
      <c r="A773" s="197"/>
      <c r="B773" s="197"/>
      <c r="C773" s="198"/>
      <c r="D773" s="197"/>
      <c r="E773" s="197"/>
      <c r="F773" s="197"/>
      <c r="G773" s="197"/>
      <c r="I773" s="197"/>
      <c r="J773" s="197"/>
      <c r="K773" s="197"/>
      <c r="L773" s="197"/>
      <c r="M773" s="197"/>
      <c r="N773" s="197"/>
      <c r="T773" s="48"/>
      <c r="U773" s="48"/>
      <c r="V773" s="48"/>
      <c r="W773" s="48"/>
      <c r="X773" s="48"/>
      <c r="Y773" s="48"/>
      <c r="Z773" s="48"/>
    </row>
    <row r="774" spans="1:26" ht="12" customHeight="1" x14ac:dyDescent="0.3">
      <c r="A774" s="197"/>
      <c r="B774" s="197"/>
      <c r="C774" s="198"/>
      <c r="D774" s="197"/>
      <c r="E774" s="197"/>
      <c r="F774" s="197"/>
      <c r="G774" s="197"/>
      <c r="I774" s="197"/>
      <c r="J774" s="197"/>
      <c r="K774" s="197"/>
      <c r="L774" s="197"/>
      <c r="M774" s="197"/>
      <c r="N774" s="197"/>
      <c r="T774" s="48"/>
      <c r="U774" s="48"/>
      <c r="V774" s="48"/>
      <c r="W774" s="48"/>
      <c r="X774" s="48"/>
      <c r="Y774" s="48"/>
      <c r="Z774" s="48"/>
    </row>
    <row r="775" spans="1:26" ht="12" customHeight="1" x14ac:dyDescent="0.3">
      <c r="A775" s="197"/>
      <c r="B775" s="197"/>
      <c r="C775" s="198"/>
      <c r="D775" s="197"/>
      <c r="E775" s="197"/>
      <c r="F775" s="197"/>
      <c r="G775" s="197"/>
      <c r="I775" s="197"/>
      <c r="J775" s="197"/>
      <c r="K775" s="197"/>
      <c r="L775" s="197"/>
      <c r="M775" s="197"/>
      <c r="N775" s="197"/>
      <c r="T775" s="48"/>
      <c r="U775" s="48"/>
      <c r="V775" s="48"/>
      <c r="W775" s="48"/>
      <c r="X775" s="48"/>
      <c r="Y775" s="48"/>
      <c r="Z775" s="48"/>
    </row>
    <row r="776" spans="1:26" ht="12" customHeight="1" x14ac:dyDescent="0.3">
      <c r="A776" s="197"/>
      <c r="B776" s="197"/>
      <c r="C776" s="198"/>
      <c r="D776" s="197"/>
      <c r="E776" s="197"/>
      <c r="F776" s="197"/>
      <c r="G776" s="197"/>
      <c r="I776" s="197"/>
      <c r="J776" s="197"/>
      <c r="K776" s="197"/>
      <c r="L776" s="197"/>
      <c r="M776" s="197"/>
      <c r="N776" s="197"/>
      <c r="T776" s="48"/>
      <c r="U776" s="48"/>
      <c r="V776" s="48"/>
      <c r="W776" s="48"/>
      <c r="X776" s="48"/>
      <c r="Y776" s="48"/>
      <c r="Z776" s="48"/>
    </row>
    <row r="777" spans="1:26" ht="12" customHeight="1" x14ac:dyDescent="0.3">
      <c r="A777" s="197"/>
      <c r="B777" s="197"/>
      <c r="C777" s="198"/>
      <c r="D777" s="197"/>
      <c r="E777" s="197"/>
      <c r="F777" s="197"/>
      <c r="G777" s="197"/>
      <c r="I777" s="197"/>
      <c r="J777" s="197"/>
      <c r="K777" s="197"/>
      <c r="L777" s="197"/>
      <c r="M777" s="197"/>
      <c r="N777" s="197"/>
      <c r="T777" s="48"/>
      <c r="U777" s="48"/>
      <c r="V777" s="48"/>
      <c r="W777" s="48"/>
      <c r="X777" s="48"/>
      <c r="Y777" s="48"/>
      <c r="Z777" s="48"/>
    </row>
    <row r="778" spans="1:26" ht="12" customHeight="1" x14ac:dyDescent="0.3">
      <c r="A778" s="197"/>
      <c r="B778" s="197"/>
      <c r="C778" s="198"/>
      <c r="D778" s="197"/>
      <c r="E778" s="197"/>
      <c r="F778" s="197"/>
      <c r="G778" s="197"/>
      <c r="I778" s="197"/>
      <c r="J778" s="197"/>
      <c r="K778" s="197"/>
      <c r="L778" s="197"/>
      <c r="M778" s="197"/>
      <c r="N778" s="197"/>
      <c r="T778" s="48"/>
      <c r="U778" s="48"/>
      <c r="V778" s="48"/>
      <c r="W778" s="48"/>
      <c r="X778" s="48"/>
      <c r="Y778" s="48"/>
      <c r="Z778" s="48"/>
    </row>
    <row r="779" spans="1:26" ht="12" customHeight="1" x14ac:dyDescent="0.3">
      <c r="A779" s="197"/>
      <c r="B779" s="197"/>
      <c r="C779" s="198"/>
      <c r="D779" s="197"/>
      <c r="E779" s="197"/>
      <c r="F779" s="197"/>
      <c r="G779" s="197"/>
      <c r="I779" s="197"/>
      <c r="J779" s="197"/>
      <c r="K779" s="197"/>
      <c r="L779" s="197"/>
      <c r="M779" s="197"/>
      <c r="N779" s="197"/>
      <c r="T779" s="48"/>
      <c r="U779" s="48"/>
      <c r="V779" s="48"/>
      <c r="W779" s="48"/>
      <c r="X779" s="48"/>
      <c r="Y779" s="48"/>
      <c r="Z779" s="48"/>
    </row>
    <row r="780" spans="1:26" ht="12" customHeight="1" x14ac:dyDescent="0.3">
      <c r="A780" s="197"/>
      <c r="B780" s="197"/>
      <c r="C780" s="198"/>
      <c r="D780" s="197"/>
      <c r="E780" s="197"/>
      <c r="F780" s="197"/>
      <c r="G780" s="197"/>
      <c r="I780" s="197"/>
      <c r="J780" s="197"/>
      <c r="K780" s="197"/>
      <c r="L780" s="197"/>
      <c r="M780" s="197"/>
      <c r="N780" s="197"/>
      <c r="T780" s="48"/>
      <c r="U780" s="48"/>
      <c r="V780" s="48"/>
      <c r="W780" s="48"/>
      <c r="X780" s="48"/>
      <c r="Y780" s="48"/>
      <c r="Z780" s="48"/>
    </row>
    <row r="781" spans="1:26" ht="12" customHeight="1" x14ac:dyDescent="0.3">
      <c r="A781" s="197"/>
      <c r="B781" s="197"/>
      <c r="C781" s="198"/>
      <c r="D781" s="197"/>
      <c r="E781" s="197"/>
      <c r="F781" s="197"/>
      <c r="G781" s="197"/>
      <c r="I781" s="197"/>
      <c r="J781" s="197"/>
      <c r="K781" s="197"/>
      <c r="L781" s="197"/>
      <c r="M781" s="197"/>
      <c r="N781" s="197"/>
      <c r="T781" s="48"/>
      <c r="U781" s="48"/>
      <c r="V781" s="48"/>
      <c r="W781" s="48"/>
      <c r="X781" s="48"/>
      <c r="Y781" s="48"/>
      <c r="Z781" s="48"/>
    </row>
    <row r="782" spans="1:26" ht="12" customHeight="1" x14ac:dyDescent="0.3">
      <c r="A782" s="197"/>
      <c r="B782" s="197"/>
      <c r="C782" s="198"/>
      <c r="D782" s="197"/>
      <c r="E782" s="197"/>
      <c r="F782" s="197"/>
      <c r="G782" s="197"/>
      <c r="I782" s="197"/>
      <c r="J782" s="197"/>
      <c r="K782" s="197"/>
      <c r="L782" s="197"/>
      <c r="M782" s="197"/>
      <c r="N782" s="197"/>
      <c r="T782" s="48"/>
      <c r="U782" s="48"/>
      <c r="V782" s="48"/>
      <c r="W782" s="48"/>
      <c r="X782" s="48"/>
      <c r="Y782" s="48"/>
      <c r="Z782" s="48"/>
    </row>
    <row r="783" spans="1:26" ht="12" customHeight="1" x14ac:dyDescent="0.3">
      <c r="A783" s="197"/>
      <c r="B783" s="197"/>
      <c r="C783" s="198"/>
      <c r="D783" s="197"/>
      <c r="E783" s="197"/>
      <c r="F783" s="197"/>
      <c r="G783" s="197"/>
      <c r="I783" s="197"/>
      <c r="J783" s="197"/>
      <c r="K783" s="197"/>
      <c r="L783" s="197"/>
      <c r="M783" s="197"/>
      <c r="N783" s="197"/>
      <c r="T783" s="48"/>
      <c r="U783" s="48"/>
      <c r="V783" s="48"/>
      <c r="W783" s="48"/>
      <c r="X783" s="48"/>
      <c r="Y783" s="48"/>
      <c r="Z783" s="48"/>
    </row>
    <row r="784" spans="1:26" ht="12" customHeight="1" x14ac:dyDescent="0.3">
      <c r="A784" s="197"/>
      <c r="B784" s="197"/>
      <c r="C784" s="198"/>
      <c r="D784" s="197"/>
      <c r="E784" s="197"/>
      <c r="F784" s="197"/>
      <c r="G784" s="197"/>
      <c r="I784" s="197"/>
      <c r="J784" s="197"/>
      <c r="K784" s="197"/>
      <c r="L784" s="197"/>
      <c r="M784" s="197"/>
      <c r="N784" s="197"/>
      <c r="T784" s="48"/>
      <c r="U784" s="48"/>
      <c r="V784" s="48"/>
      <c r="W784" s="48"/>
      <c r="X784" s="48"/>
      <c r="Y784" s="48"/>
      <c r="Z784" s="48"/>
    </row>
    <row r="785" spans="1:26" ht="12" customHeight="1" x14ac:dyDescent="0.3">
      <c r="A785" s="197"/>
      <c r="B785" s="197"/>
      <c r="C785" s="198"/>
      <c r="D785" s="197"/>
      <c r="E785" s="197"/>
      <c r="F785" s="197"/>
      <c r="G785" s="197"/>
      <c r="I785" s="197"/>
      <c r="J785" s="197"/>
      <c r="K785" s="197"/>
      <c r="L785" s="197"/>
      <c r="M785" s="197"/>
      <c r="N785" s="197"/>
      <c r="T785" s="48"/>
      <c r="U785" s="48"/>
      <c r="V785" s="48"/>
      <c r="W785" s="48"/>
      <c r="X785" s="48"/>
      <c r="Y785" s="48"/>
      <c r="Z785" s="48"/>
    </row>
    <row r="786" spans="1:26" ht="12" customHeight="1" x14ac:dyDescent="0.3">
      <c r="A786" s="197"/>
      <c r="B786" s="197"/>
      <c r="C786" s="198"/>
      <c r="D786" s="197"/>
      <c r="E786" s="197"/>
      <c r="F786" s="197"/>
      <c r="G786" s="197"/>
      <c r="I786" s="197"/>
      <c r="J786" s="197"/>
      <c r="K786" s="197"/>
      <c r="L786" s="197"/>
      <c r="M786" s="197"/>
      <c r="N786" s="197"/>
      <c r="T786" s="48"/>
      <c r="U786" s="48"/>
      <c r="V786" s="48"/>
      <c r="W786" s="48"/>
      <c r="X786" s="48"/>
      <c r="Y786" s="48"/>
      <c r="Z786" s="48"/>
    </row>
    <row r="787" spans="1:26" ht="12" customHeight="1" x14ac:dyDescent="0.3">
      <c r="A787" s="197"/>
      <c r="B787" s="197"/>
      <c r="C787" s="198"/>
      <c r="D787" s="197"/>
      <c r="E787" s="197"/>
      <c r="F787" s="197"/>
      <c r="G787" s="197"/>
      <c r="I787" s="197"/>
      <c r="J787" s="197"/>
      <c r="K787" s="197"/>
      <c r="L787" s="197"/>
      <c r="M787" s="197"/>
      <c r="N787" s="197"/>
      <c r="T787" s="48"/>
      <c r="U787" s="48"/>
      <c r="V787" s="48"/>
      <c r="W787" s="48"/>
      <c r="X787" s="48"/>
      <c r="Y787" s="48"/>
      <c r="Z787" s="48"/>
    </row>
    <row r="788" spans="1:26" ht="12" customHeight="1" x14ac:dyDescent="0.3">
      <c r="A788" s="197"/>
      <c r="B788" s="197"/>
      <c r="C788" s="198"/>
      <c r="D788" s="197"/>
      <c r="E788" s="197"/>
      <c r="F788" s="197"/>
      <c r="G788" s="197"/>
      <c r="I788" s="197"/>
      <c r="J788" s="197"/>
      <c r="K788" s="197"/>
      <c r="L788" s="197"/>
      <c r="M788" s="197"/>
      <c r="N788" s="197"/>
      <c r="T788" s="48"/>
      <c r="U788" s="48"/>
      <c r="V788" s="48"/>
      <c r="W788" s="48"/>
      <c r="X788" s="48"/>
      <c r="Y788" s="48"/>
      <c r="Z788" s="48"/>
    </row>
    <row r="789" spans="1:26" ht="12" customHeight="1" x14ac:dyDescent="0.3">
      <c r="A789" s="197"/>
      <c r="B789" s="197"/>
      <c r="C789" s="198"/>
      <c r="D789" s="197"/>
      <c r="E789" s="197"/>
      <c r="F789" s="197"/>
      <c r="G789" s="197"/>
      <c r="I789" s="197"/>
      <c r="J789" s="197"/>
      <c r="K789" s="197"/>
      <c r="L789" s="197"/>
      <c r="M789" s="197"/>
      <c r="N789" s="197"/>
      <c r="T789" s="48"/>
      <c r="U789" s="48"/>
      <c r="V789" s="48"/>
      <c r="W789" s="48"/>
      <c r="X789" s="48"/>
      <c r="Y789" s="48"/>
      <c r="Z789" s="48"/>
    </row>
    <row r="790" spans="1:26" ht="12" customHeight="1" x14ac:dyDescent="0.3">
      <c r="A790" s="197"/>
      <c r="B790" s="197"/>
      <c r="C790" s="198"/>
      <c r="D790" s="197"/>
      <c r="E790" s="197"/>
      <c r="F790" s="197"/>
      <c r="G790" s="197"/>
      <c r="I790" s="197"/>
      <c r="J790" s="197"/>
      <c r="K790" s="197"/>
      <c r="L790" s="197"/>
      <c r="M790" s="197"/>
      <c r="N790" s="197"/>
      <c r="T790" s="48"/>
      <c r="U790" s="48"/>
      <c r="V790" s="48"/>
      <c r="W790" s="48"/>
      <c r="X790" s="48"/>
      <c r="Y790" s="48"/>
      <c r="Z790" s="48"/>
    </row>
    <row r="791" spans="1:26" ht="12" customHeight="1" x14ac:dyDescent="0.3">
      <c r="A791" s="197"/>
      <c r="B791" s="197"/>
      <c r="C791" s="198"/>
      <c r="D791" s="197"/>
      <c r="E791" s="197"/>
      <c r="F791" s="197"/>
      <c r="G791" s="197"/>
      <c r="I791" s="197"/>
      <c r="J791" s="197"/>
      <c r="K791" s="197"/>
      <c r="L791" s="197"/>
      <c r="M791" s="197"/>
      <c r="N791" s="197"/>
      <c r="T791" s="48"/>
      <c r="U791" s="48"/>
      <c r="V791" s="48"/>
      <c r="W791" s="48"/>
      <c r="X791" s="48"/>
      <c r="Y791" s="48"/>
      <c r="Z791" s="48"/>
    </row>
    <row r="792" spans="1:26" ht="12" customHeight="1" x14ac:dyDescent="0.3">
      <c r="A792" s="197"/>
      <c r="B792" s="197"/>
      <c r="C792" s="198"/>
      <c r="D792" s="197"/>
      <c r="E792" s="197"/>
      <c r="F792" s="197"/>
      <c r="G792" s="197"/>
      <c r="I792" s="197"/>
      <c r="J792" s="197"/>
      <c r="K792" s="197"/>
      <c r="L792" s="197"/>
      <c r="M792" s="197"/>
      <c r="N792" s="197"/>
      <c r="T792" s="48"/>
      <c r="U792" s="48"/>
      <c r="V792" s="48"/>
      <c r="W792" s="48"/>
      <c r="X792" s="48"/>
      <c r="Y792" s="48"/>
      <c r="Z792" s="48"/>
    </row>
    <row r="793" spans="1:26" ht="12" customHeight="1" x14ac:dyDescent="0.3">
      <c r="A793" s="197"/>
      <c r="B793" s="197"/>
      <c r="C793" s="198"/>
      <c r="D793" s="197"/>
      <c r="E793" s="197"/>
      <c r="F793" s="197"/>
      <c r="G793" s="197"/>
      <c r="I793" s="197"/>
      <c r="J793" s="197"/>
      <c r="K793" s="197"/>
      <c r="L793" s="197"/>
      <c r="M793" s="197"/>
      <c r="N793" s="197"/>
      <c r="T793" s="48"/>
      <c r="U793" s="48"/>
      <c r="V793" s="48"/>
      <c r="W793" s="48"/>
      <c r="X793" s="48"/>
      <c r="Y793" s="48"/>
      <c r="Z793" s="48"/>
    </row>
    <row r="794" spans="1:26" ht="12" customHeight="1" x14ac:dyDescent="0.3">
      <c r="A794" s="197"/>
      <c r="B794" s="197"/>
      <c r="C794" s="198"/>
      <c r="D794" s="197"/>
      <c r="E794" s="197"/>
      <c r="F794" s="197"/>
      <c r="G794" s="197"/>
      <c r="I794" s="197"/>
      <c r="J794" s="197"/>
      <c r="K794" s="197"/>
      <c r="L794" s="197"/>
      <c r="M794" s="197"/>
      <c r="N794" s="197"/>
      <c r="T794" s="48"/>
      <c r="U794" s="48"/>
      <c r="V794" s="48"/>
      <c r="W794" s="48"/>
      <c r="X794" s="48"/>
      <c r="Y794" s="48"/>
      <c r="Z794" s="48"/>
    </row>
    <row r="795" spans="1:26" ht="12" customHeight="1" x14ac:dyDescent="0.3">
      <c r="A795" s="197"/>
      <c r="B795" s="197"/>
      <c r="C795" s="198"/>
      <c r="D795" s="197"/>
      <c r="E795" s="197"/>
      <c r="F795" s="197"/>
      <c r="G795" s="197"/>
      <c r="I795" s="197"/>
      <c r="J795" s="197"/>
      <c r="K795" s="197"/>
      <c r="L795" s="197"/>
      <c r="M795" s="197"/>
      <c r="N795" s="197"/>
      <c r="T795" s="48"/>
      <c r="U795" s="48"/>
      <c r="V795" s="48"/>
      <c r="W795" s="48"/>
      <c r="X795" s="48"/>
      <c r="Y795" s="48"/>
      <c r="Z795" s="48"/>
    </row>
    <row r="796" spans="1:26" ht="12" customHeight="1" x14ac:dyDescent="0.3">
      <c r="A796" s="197"/>
      <c r="B796" s="197"/>
      <c r="C796" s="198"/>
      <c r="D796" s="197"/>
      <c r="E796" s="199"/>
      <c r="F796" s="197"/>
      <c r="G796" s="197"/>
      <c r="I796" s="197"/>
      <c r="J796" s="197"/>
      <c r="K796" s="197"/>
      <c r="L796" s="197"/>
      <c r="M796" s="197"/>
      <c r="N796" s="197"/>
      <c r="T796" s="48"/>
      <c r="U796" s="48"/>
      <c r="V796" s="48"/>
      <c r="W796" s="48"/>
      <c r="X796" s="48"/>
      <c r="Y796" s="48"/>
      <c r="Z796" s="48"/>
    </row>
    <row r="797" spans="1:26" ht="12" customHeight="1" x14ac:dyDescent="0.3">
      <c r="A797" s="197"/>
      <c r="B797" s="197"/>
      <c r="C797" s="198"/>
      <c r="D797" s="197"/>
      <c r="E797" s="197"/>
      <c r="F797" s="197"/>
      <c r="G797" s="197"/>
      <c r="I797" s="197"/>
      <c r="J797" s="197"/>
      <c r="K797" s="197"/>
      <c r="L797" s="197"/>
      <c r="M797" s="197"/>
      <c r="N797" s="197"/>
      <c r="T797" s="48"/>
      <c r="U797" s="48"/>
      <c r="V797" s="48"/>
      <c r="W797" s="48"/>
      <c r="X797" s="48"/>
      <c r="Y797" s="48"/>
      <c r="Z797" s="48"/>
    </row>
    <row r="798" spans="1:26" ht="12" customHeight="1" x14ac:dyDescent="0.3">
      <c r="A798" s="197"/>
      <c r="B798" s="197"/>
      <c r="C798" s="198"/>
      <c r="D798" s="197"/>
      <c r="E798" s="197"/>
      <c r="F798" s="197"/>
      <c r="G798" s="197"/>
      <c r="I798" s="197"/>
      <c r="J798" s="197"/>
      <c r="K798" s="197"/>
      <c r="L798" s="197"/>
      <c r="M798" s="197"/>
      <c r="N798" s="197"/>
      <c r="T798" s="48"/>
      <c r="U798" s="48"/>
      <c r="V798" s="48"/>
      <c r="W798" s="48"/>
      <c r="X798" s="48"/>
      <c r="Y798" s="48"/>
      <c r="Z798" s="48"/>
    </row>
    <row r="799" spans="1:26" ht="12" customHeight="1" x14ac:dyDescent="0.3">
      <c r="A799" s="197"/>
      <c r="B799" s="197"/>
      <c r="C799" s="198"/>
      <c r="D799" s="197"/>
      <c r="E799" s="197"/>
      <c r="F799" s="197"/>
      <c r="G799" s="197"/>
      <c r="I799" s="197"/>
      <c r="J799" s="197"/>
      <c r="K799" s="197"/>
      <c r="L799" s="197"/>
      <c r="M799" s="197"/>
      <c r="N799" s="197"/>
      <c r="T799" s="48"/>
      <c r="U799" s="48"/>
      <c r="V799" s="48"/>
      <c r="W799" s="48"/>
      <c r="X799" s="48"/>
      <c r="Y799" s="48"/>
      <c r="Z799" s="48"/>
    </row>
    <row r="800" spans="1:26" ht="12" customHeight="1" x14ac:dyDescent="0.3">
      <c r="A800" s="197"/>
      <c r="B800" s="197"/>
      <c r="C800" s="198"/>
      <c r="D800" s="197"/>
      <c r="E800" s="197"/>
      <c r="F800" s="197"/>
      <c r="G800" s="197"/>
      <c r="I800" s="197"/>
      <c r="J800" s="197"/>
      <c r="K800" s="197"/>
      <c r="L800" s="197"/>
      <c r="M800" s="197"/>
      <c r="N800" s="197"/>
      <c r="T800" s="48"/>
      <c r="U800" s="48"/>
      <c r="V800" s="48"/>
      <c r="W800" s="48"/>
      <c r="X800" s="48"/>
      <c r="Y800" s="48"/>
      <c r="Z800" s="48"/>
    </row>
    <row r="801" spans="1:26" ht="12" customHeight="1" x14ac:dyDescent="0.3">
      <c r="A801" s="197"/>
      <c r="B801" s="197"/>
      <c r="C801" s="198"/>
      <c r="D801" s="197"/>
      <c r="E801" s="197"/>
      <c r="F801" s="197"/>
      <c r="G801" s="197"/>
      <c r="I801" s="197"/>
      <c r="J801" s="197"/>
      <c r="K801" s="197"/>
      <c r="L801" s="197"/>
      <c r="M801" s="197"/>
      <c r="N801" s="197"/>
      <c r="T801" s="48"/>
      <c r="U801" s="48"/>
      <c r="V801" s="48"/>
      <c r="W801" s="48"/>
      <c r="X801" s="48"/>
      <c r="Y801" s="48"/>
      <c r="Z801" s="48"/>
    </row>
    <row r="802" spans="1:26" ht="12" customHeight="1" x14ac:dyDescent="0.3">
      <c r="A802" s="197"/>
      <c r="B802" s="197"/>
      <c r="C802" s="198"/>
      <c r="D802" s="197"/>
      <c r="E802" s="197"/>
      <c r="F802" s="197"/>
      <c r="G802" s="197"/>
      <c r="I802" s="197"/>
      <c r="J802" s="197"/>
      <c r="K802" s="197"/>
      <c r="L802" s="197"/>
      <c r="M802" s="197"/>
      <c r="N802" s="197"/>
      <c r="T802" s="48"/>
      <c r="U802" s="48"/>
      <c r="V802" s="48"/>
      <c r="W802" s="48"/>
      <c r="X802" s="48"/>
      <c r="Y802" s="48"/>
      <c r="Z802" s="48"/>
    </row>
    <row r="803" spans="1:26" ht="12" customHeight="1" x14ac:dyDescent="0.3">
      <c r="A803" s="197"/>
      <c r="B803" s="197"/>
      <c r="C803" s="198"/>
      <c r="D803" s="197"/>
      <c r="E803" s="197"/>
      <c r="F803" s="197"/>
      <c r="G803" s="197"/>
      <c r="I803" s="197"/>
      <c r="J803" s="197"/>
      <c r="K803" s="197"/>
      <c r="L803" s="197"/>
      <c r="M803" s="197"/>
      <c r="N803" s="197"/>
      <c r="T803" s="48"/>
      <c r="U803" s="48"/>
      <c r="V803" s="48"/>
      <c r="W803" s="48"/>
      <c r="X803" s="48"/>
      <c r="Y803" s="48"/>
      <c r="Z803" s="48"/>
    </row>
    <row r="804" spans="1:26" ht="12" customHeight="1" x14ac:dyDescent="0.3">
      <c r="A804" s="197"/>
      <c r="B804" s="197"/>
      <c r="C804" s="198"/>
      <c r="D804" s="197"/>
      <c r="E804" s="197"/>
      <c r="F804" s="197"/>
      <c r="G804" s="197"/>
      <c r="I804" s="197"/>
      <c r="J804" s="197"/>
      <c r="K804" s="197"/>
      <c r="L804" s="197"/>
      <c r="M804" s="197"/>
      <c r="N804" s="197"/>
      <c r="T804" s="48"/>
      <c r="U804" s="48"/>
      <c r="V804" s="48"/>
      <c r="W804" s="48"/>
      <c r="X804" s="48"/>
      <c r="Y804" s="48"/>
      <c r="Z804" s="48"/>
    </row>
    <row r="805" spans="1:26" ht="12" customHeight="1" x14ac:dyDescent="0.3">
      <c r="A805" s="197"/>
      <c r="B805" s="197"/>
      <c r="C805" s="198"/>
      <c r="D805" s="197"/>
      <c r="E805" s="197"/>
      <c r="F805" s="197"/>
      <c r="G805" s="197"/>
      <c r="I805" s="197"/>
      <c r="J805" s="197"/>
      <c r="K805" s="197"/>
      <c r="L805" s="197"/>
      <c r="M805" s="197"/>
      <c r="N805" s="197"/>
      <c r="T805" s="48"/>
      <c r="U805" s="48"/>
      <c r="V805" s="48"/>
      <c r="W805" s="48"/>
      <c r="X805" s="48"/>
      <c r="Y805" s="48"/>
      <c r="Z805" s="48"/>
    </row>
    <row r="806" spans="1:26" ht="12" customHeight="1" x14ac:dyDescent="0.3">
      <c r="A806" s="197"/>
      <c r="B806" s="197"/>
      <c r="C806" s="198"/>
      <c r="D806" s="197"/>
      <c r="E806" s="197"/>
      <c r="F806" s="197"/>
      <c r="G806" s="197"/>
      <c r="I806" s="197"/>
      <c r="J806" s="197"/>
      <c r="K806" s="197"/>
      <c r="L806" s="197"/>
      <c r="M806" s="197"/>
      <c r="N806" s="197"/>
      <c r="T806" s="48"/>
      <c r="U806" s="48"/>
      <c r="V806" s="48"/>
      <c r="W806" s="48"/>
      <c r="X806" s="48"/>
      <c r="Y806" s="48"/>
      <c r="Z806" s="48"/>
    </row>
    <row r="807" spans="1:26" ht="12" customHeight="1" x14ac:dyDescent="0.3">
      <c r="A807" s="197"/>
      <c r="B807" s="197"/>
      <c r="C807" s="198"/>
      <c r="D807" s="197"/>
      <c r="E807" s="197"/>
      <c r="F807" s="197"/>
      <c r="G807" s="197"/>
      <c r="I807" s="197"/>
      <c r="J807" s="197"/>
      <c r="K807" s="197"/>
      <c r="L807" s="197"/>
      <c r="M807" s="197"/>
      <c r="N807" s="197"/>
      <c r="T807" s="48"/>
      <c r="U807" s="48"/>
      <c r="V807" s="48"/>
      <c r="W807" s="48"/>
      <c r="X807" s="48"/>
      <c r="Y807" s="48"/>
      <c r="Z807" s="48"/>
    </row>
    <row r="808" spans="1:26" ht="12" customHeight="1" x14ac:dyDescent="0.3">
      <c r="A808" s="197"/>
      <c r="B808" s="197"/>
      <c r="C808" s="198"/>
      <c r="D808" s="197"/>
      <c r="E808" s="197"/>
      <c r="F808" s="197"/>
      <c r="G808" s="197"/>
      <c r="I808" s="197"/>
      <c r="J808" s="197"/>
      <c r="K808" s="197"/>
      <c r="L808" s="197"/>
      <c r="M808" s="197"/>
      <c r="N808" s="197"/>
      <c r="T808" s="48"/>
      <c r="U808" s="48"/>
      <c r="V808" s="48"/>
      <c r="W808" s="48"/>
      <c r="X808" s="48"/>
      <c r="Y808" s="48"/>
      <c r="Z808" s="48"/>
    </row>
    <row r="809" spans="1:26" ht="12" customHeight="1" x14ac:dyDescent="0.3">
      <c r="A809" s="197"/>
      <c r="B809" s="197"/>
      <c r="C809" s="198"/>
      <c r="D809" s="197"/>
      <c r="E809" s="197"/>
      <c r="F809" s="197"/>
      <c r="G809" s="197"/>
      <c r="I809" s="197"/>
      <c r="J809" s="197"/>
      <c r="K809" s="197"/>
      <c r="L809" s="197"/>
      <c r="M809" s="197"/>
      <c r="N809" s="197"/>
      <c r="T809" s="48"/>
      <c r="U809" s="48"/>
      <c r="V809" s="48"/>
      <c r="W809" s="48"/>
      <c r="X809" s="48"/>
      <c r="Y809" s="48"/>
      <c r="Z809" s="48"/>
    </row>
    <row r="810" spans="1:26" ht="12" customHeight="1" x14ac:dyDescent="0.3">
      <c r="A810" s="197"/>
      <c r="B810" s="197"/>
      <c r="C810" s="198"/>
      <c r="D810" s="197"/>
      <c r="E810" s="197"/>
      <c r="F810" s="197"/>
      <c r="G810" s="197"/>
      <c r="I810" s="197"/>
      <c r="J810" s="197"/>
      <c r="K810" s="197"/>
      <c r="L810" s="197"/>
      <c r="M810" s="197"/>
      <c r="N810" s="197"/>
      <c r="T810" s="48"/>
      <c r="U810" s="48"/>
      <c r="V810" s="48"/>
      <c r="W810" s="48"/>
      <c r="X810" s="48"/>
      <c r="Y810" s="48"/>
      <c r="Z810" s="48"/>
    </row>
    <row r="811" spans="1:26" ht="12" customHeight="1" x14ac:dyDescent="0.3">
      <c r="A811" s="197"/>
      <c r="B811" s="197"/>
      <c r="C811" s="198"/>
      <c r="D811" s="197"/>
      <c r="E811" s="197"/>
      <c r="F811" s="197"/>
      <c r="G811" s="197"/>
      <c r="I811" s="197"/>
      <c r="J811" s="197"/>
      <c r="K811" s="197"/>
      <c r="L811" s="197"/>
      <c r="M811" s="197"/>
      <c r="N811" s="197"/>
      <c r="T811" s="48"/>
      <c r="U811" s="48"/>
      <c r="V811" s="48"/>
      <c r="W811" s="48"/>
      <c r="X811" s="48"/>
      <c r="Y811" s="48"/>
      <c r="Z811" s="48"/>
    </row>
    <row r="812" spans="1:26" ht="12" customHeight="1" x14ac:dyDescent="0.3">
      <c r="A812" s="197"/>
      <c r="B812" s="197"/>
      <c r="C812" s="198"/>
      <c r="D812" s="197"/>
      <c r="E812" s="197"/>
      <c r="F812" s="197"/>
      <c r="G812" s="197"/>
      <c r="I812" s="197"/>
      <c r="J812" s="197"/>
      <c r="K812" s="197"/>
      <c r="L812" s="197"/>
      <c r="M812" s="197"/>
      <c r="N812" s="197"/>
      <c r="T812" s="48"/>
      <c r="U812" s="48"/>
      <c r="V812" s="48"/>
      <c r="W812" s="48"/>
      <c r="X812" s="48"/>
      <c r="Y812" s="48"/>
      <c r="Z812" s="48"/>
    </row>
    <row r="813" spans="1:26" ht="12" customHeight="1" x14ac:dyDescent="0.3">
      <c r="A813" s="197"/>
      <c r="B813" s="197"/>
      <c r="C813" s="198"/>
      <c r="D813" s="197"/>
      <c r="E813" s="197"/>
      <c r="F813" s="197"/>
      <c r="G813" s="197"/>
      <c r="I813" s="197"/>
      <c r="J813" s="197"/>
      <c r="K813" s="197"/>
      <c r="L813" s="197"/>
      <c r="M813" s="197"/>
      <c r="N813" s="197"/>
      <c r="T813" s="48"/>
      <c r="U813" s="48"/>
      <c r="V813" s="48"/>
      <c r="W813" s="48"/>
      <c r="X813" s="48"/>
      <c r="Y813" s="48"/>
      <c r="Z813" s="48"/>
    </row>
    <row r="814" spans="1:26" ht="12" customHeight="1" x14ac:dyDescent="0.3">
      <c r="A814" s="197"/>
      <c r="B814" s="197"/>
      <c r="C814" s="198"/>
      <c r="D814" s="197"/>
      <c r="E814" s="197"/>
      <c r="F814" s="197"/>
      <c r="G814" s="197"/>
      <c r="I814" s="197"/>
      <c r="J814" s="197"/>
      <c r="K814" s="197"/>
      <c r="L814" s="197"/>
      <c r="M814" s="197"/>
      <c r="N814" s="197"/>
      <c r="T814" s="48"/>
      <c r="U814" s="48"/>
      <c r="V814" s="48"/>
      <c r="W814" s="48"/>
      <c r="X814" s="48"/>
      <c r="Y814" s="48"/>
      <c r="Z814" s="48"/>
    </row>
    <row r="815" spans="1:26" ht="12" customHeight="1" x14ac:dyDescent="0.3">
      <c r="A815" s="197"/>
      <c r="B815" s="197"/>
      <c r="C815" s="198"/>
      <c r="D815" s="197"/>
      <c r="E815" s="197"/>
      <c r="F815" s="197"/>
      <c r="G815" s="197"/>
      <c r="I815" s="197"/>
      <c r="J815" s="197"/>
      <c r="K815" s="197"/>
      <c r="L815" s="197"/>
      <c r="M815" s="197"/>
      <c r="N815" s="197"/>
      <c r="T815" s="48"/>
      <c r="U815" s="48"/>
      <c r="V815" s="48"/>
      <c r="W815" s="48"/>
      <c r="X815" s="48"/>
      <c r="Y815" s="48"/>
      <c r="Z815" s="48"/>
    </row>
    <row r="816" spans="1:26" ht="12" customHeight="1" x14ac:dyDescent="0.3">
      <c r="A816" s="197"/>
      <c r="B816" s="197"/>
      <c r="C816" s="198"/>
      <c r="D816" s="197"/>
      <c r="E816" s="197"/>
      <c r="F816" s="197"/>
      <c r="G816" s="197"/>
      <c r="I816" s="197"/>
      <c r="J816" s="197"/>
      <c r="K816" s="197"/>
      <c r="L816" s="197"/>
      <c r="M816" s="197"/>
      <c r="N816" s="197"/>
      <c r="T816" s="48"/>
      <c r="U816" s="48"/>
      <c r="V816" s="48"/>
      <c r="W816" s="48"/>
      <c r="X816" s="48"/>
      <c r="Y816" s="48"/>
      <c r="Z816" s="48"/>
    </row>
    <row r="817" spans="1:26" ht="12" customHeight="1" x14ac:dyDescent="0.3">
      <c r="A817" s="197"/>
      <c r="B817" s="197"/>
      <c r="C817" s="198"/>
      <c r="D817" s="197"/>
      <c r="E817" s="197"/>
      <c r="F817" s="197"/>
      <c r="G817" s="197"/>
      <c r="I817" s="197"/>
      <c r="J817" s="197"/>
      <c r="K817" s="197"/>
      <c r="L817" s="197"/>
      <c r="M817" s="197"/>
      <c r="N817" s="197"/>
      <c r="T817" s="48"/>
      <c r="U817" s="48"/>
      <c r="V817" s="48"/>
      <c r="W817" s="48"/>
      <c r="X817" s="48"/>
      <c r="Y817" s="48"/>
      <c r="Z817" s="48"/>
    </row>
    <row r="818" spans="1:26" ht="12" customHeight="1" x14ac:dyDescent="0.3">
      <c r="A818" s="197"/>
      <c r="B818" s="197"/>
      <c r="C818" s="198"/>
      <c r="D818" s="197"/>
      <c r="E818" s="197"/>
      <c r="F818" s="197"/>
      <c r="G818" s="197"/>
      <c r="I818" s="197"/>
      <c r="J818" s="197"/>
      <c r="K818" s="197"/>
      <c r="L818" s="197"/>
      <c r="M818" s="197"/>
      <c r="N818" s="197"/>
      <c r="T818" s="48"/>
      <c r="U818" s="48"/>
      <c r="V818" s="48"/>
      <c r="W818" s="48"/>
      <c r="X818" s="48"/>
      <c r="Y818" s="48"/>
      <c r="Z818" s="48"/>
    </row>
    <row r="819" spans="1:26" ht="12" customHeight="1" x14ac:dyDescent="0.3">
      <c r="A819" s="197"/>
      <c r="B819" s="197"/>
      <c r="C819" s="198"/>
      <c r="D819" s="197"/>
      <c r="E819" s="197"/>
      <c r="F819" s="197"/>
      <c r="G819" s="197"/>
      <c r="I819" s="197"/>
      <c r="J819" s="197"/>
      <c r="K819" s="197"/>
      <c r="L819" s="197"/>
      <c r="M819" s="197"/>
      <c r="N819" s="197"/>
      <c r="T819" s="48"/>
      <c r="U819" s="48"/>
      <c r="V819" s="48"/>
      <c r="W819" s="48"/>
      <c r="X819" s="48"/>
      <c r="Y819" s="48"/>
      <c r="Z819" s="48"/>
    </row>
    <row r="820" spans="1:26" ht="12" customHeight="1" x14ac:dyDescent="0.3">
      <c r="A820" s="197"/>
      <c r="B820" s="197"/>
      <c r="C820" s="198"/>
      <c r="D820" s="197"/>
      <c r="E820" s="197"/>
      <c r="F820" s="197"/>
      <c r="G820" s="197"/>
      <c r="I820" s="197"/>
      <c r="J820" s="197"/>
      <c r="K820" s="197"/>
      <c r="L820" s="197"/>
      <c r="M820" s="197"/>
      <c r="N820" s="197"/>
      <c r="T820" s="48"/>
      <c r="U820" s="48"/>
      <c r="V820" s="48"/>
      <c r="W820" s="48"/>
      <c r="X820" s="48"/>
      <c r="Y820" s="48"/>
      <c r="Z820" s="48"/>
    </row>
    <row r="821" spans="1:26" ht="12" customHeight="1" x14ac:dyDescent="0.3">
      <c r="A821" s="197"/>
      <c r="B821" s="197"/>
      <c r="C821" s="198"/>
      <c r="D821" s="197"/>
      <c r="E821" s="197"/>
      <c r="F821" s="197"/>
      <c r="G821" s="197"/>
      <c r="I821" s="197"/>
      <c r="J821" s="197"/>
      <c r="K821" s="197"/>
      <c r="L821" s="197"/>
      <c r="M821" s="197"/>
      <c r="N821" s="197"/>
      <c r="T821" s="48"/>
      <c r="U821" s="48"/>
      <c r="V821" s="48"/>
      <c r="W821" s="48"/>
      <c r="X821" s="48"/>
      <c r="Y821" s="48"/>
      <c r="Z821" s="48"/>
    </row>
    <row r="822" spans="1:26" ht="12" customHeight="1" x14ac:dyDescent="0.3">
      <c r="A822" s="197"/>
      <c r="B822" s="197"/>
      <c r="C822" s="198"/>
      <c r="D822" s="197"/>
      <c r="E822" s="197"/>
      <c r="F822" s="197"/>
      <c r="G822" s="197"/>
      <c r="I822" s="197"/>
      <c r="J822" s="197"/>
      <c r="K822" s="197"/>
      <c r="L822" s="197"/>
      <c r="M822" s="197"/>
      <c r="N822" s="197"/>
      <c r="T822" s="48"/>
      <c r="U822" s="48"/>
      <c r="V822" s="48"/>
      <c r="W822" s="48"/>
      <c r="X822" s="48"/>
      <c r="Y822" s="48"/>
      <c r="Z822" s="48"/>
    </row>
    <row r="823" spans="1:26" ht="12" customHeight="1" x14ac:dyDescent="0.3">
      <c r="A823" s="197"/>
      <c r="B823" s="197"/>
      <c r="C823" s="198"/>
      <c r="D823" s="197"/>
      <c r="E823" s="197"/>
      <c r="F823" s="197"/>
      <c r="G823" s="197"/>
      <c r="I823" s="197"/>
      <c r="J823" s="197"/>
      <c r="K823" s="197"/>
      <c r="L823" s="197"/>
      <c r="M823" s="197"/>
      <c r="N823" s="197"/>
      <c r="T823" s="48"/>
      <c r="U823" s="48"/>
      <c r="V823" s="48"/>
      <c r="W823" s="48"/>
      <c r="X823" s="48"/>
      <c r="Y823" s="48"/>
      <c r="Z823" s="48"/>
    </row>
    <row r="824" spans="1:26" ht="12" customHeight="1" x14ac:dyDescent="0.3">
      <c r="A824" s="197"/>
      <c r="B824" s="197"/>
      <c r="C824" s="198"/>
      <c r="D824" s="197"/>
      <c r="E824" s="197"/>
      <c r="F824" s="197"/>
      <c r="G824" s="197"/>
      <c r="I824" s="197"/>
      <c r="J824" s="197"/>
      <c r="K824" s="197"/>
      <c r="L824" s="197"/>
      <c r="M824" s="197"/>
      <c r="N824" s="197"/>
      <c r="T824" s="48"/>
      <c r="U824" s="48"/>
      <c r="V824" s="48"/>
      <c r="W824" s="48"/>
      <c r="X824" s="48"/>
      <c r="Y824" s="48"/>
      <c r="Z824" s="48"/>
    </row>
    <row r="825" spans="1:26" ht="12" customHeight="1" x14ac:dyDescent="0.3">
      <c r="A825" s="197"/>
      <c r="B825" s="197"/>
      <c r="C825" s="198"/>
      <c r="D825" s="197"/>
      <c r="E825" s="197"/>
      <c r="F825" s="197"/>
      <c r="G825" s="197"/>
      <c r="I825" s="197"/>
      <c r="J825" s="197"/>
      <c r="K825" s="197"/>
      <c r="L825" s="197"/>
      <c r="M825" s="197"/>
      <c r="N825" s="197"/>
      <c r="T825" s="48"/>
      <c r="U825" s="48"/>
      <c r="V825" s="48"/>
      <c r="W825" s="48"/>
      <c r="X825" s="48"/>
      <c r="Y825" s="48"/>
      <c r="Z825" s="48"/>
    </row>
    <row r="826" spans="1:26" ht="12" customHeight="1" x14ac:dyDescent="0.3">
      <c r="A826" s="197"/>
      <c r="B826" s="197"/>
      <c r="C826" s="198"/>
      <c r="D826" s="197"/>
      <c r="E826" s="197"/>
      <c r="F826" s="197"/>
      <c r="G826" s="197"/>
      <c r="I826" s="197"/>
      <c r="J826" s="197"/>
      <c r="K826" s="197"/>
      <c r="L826" s="197"/>
      <c r="M826" s="197"/>
      <c r="N826" s="197"/>
      <c r="T826" s="48"/>
      <c r="U826" s="48"/>
      <c r="V826" s="48"/>
      <c r="W826" s="48"/>
      <c r="X826" s="48"/>
      <c r="Y826" s="48"/>
      <c r="Z826" s="48"/>
    </row>
    <row r="827" spans="1:26" ht="12" customHeight="1" x14ac:dyDescent="0.3">
      <c r="A827" s="197"/>
      <c r="B827" s="197"/>
      <c r="C827" s="198"/>
      <c r="D827" s="197"/>
      <c r="E827" s="197"/>
      <c r="F827" s="197"/>
      <c r="G827" s="197"/>
      <c r="I827" s="197"/>
      <c r="J827" s="197"/>
      <c r="K827" s="197"/>
      <c r="L827" s="197"/>
      <c r="M827" s="197"/>
      <c r="N827" s="197"/>
      <c r="T827" s="48"/>
      <c r="U827" s="48"/>
      <c r="V827" s="48"/>
      <c r="W827" s="48"/>
      <c r="X827" s="48"/>
      <c r="Y827" s="48"/>
      <c r="Z827" s="48"/>
    </row>
    <row r="828" spans="1:26" ht="12" customHeight="1" x14ac:dyDescent="0.3">
      <c r="A828" s="197"/>
      <c r="B828" s="197"/>
      <c r="C828" s="198"/>
      <c r="D828" s="197"/>
      <c r="E828" s="197"/>
      <c r="F828" s="197"/>
      <c r="G828" s="197"/>
      <c r="I828" s="197"/>
      <c r="J828" s="197"/>
      <c r="K828" s="197"/>
      <c r="L828" s="197"/>
      <c r="M828" s="197"/>
      <c r="N828" s="197"/>
      <c r="T828" s="48"/>
      <c r="U828" s="48"/>
      <c r="V828" s="48"/>
      <c r="W828" s="48"/>
      <c r="X828" s="48"/>
      <c r="Y828" s="48"/>
      <c r="Z828" s="48"/>
    </row>
    <row r="829" spans="1:26" ht="12" customHeight="1" x14ac:dyDescent="0.3">
      <c r="A829" s="197"/>
      <c r="B829" s="197"/>
      <c r="C829" s="198"/>
      <c r="D829" s="197"/>
      <c r="E829" s="197"/>
      <c r="F829" s="197"/>
      <c r="G829" s="197"/>
      <c r="I829" s="197"/>
      <c r="J829" s="197"/>
      <c r="K829" s="197"/>
      <c r="L829" s="197"/>
      <c r="M829" s="197"/>
      <c r="N829" s="197"/>
      <c r="T829" s="48"/>
      <c r="U829" s="48"/>
      <c r="V829" s="48"/>
      <c r="W829" s="48"/>
      <c r="X829" s="48"/>
      <c r="Y829" s="48"/>
      <c r="Z829" s="48"/>
    </row>
    <row r="830" spans="1:26" ht="12" customHeight="1" x14ac:dyDescent="0.3">
      <c r="A830" s="197"/>
      <c r="B830" s="197"/>
      <c r="C830" s="198"/>
      <c r="D830" s="197"/>
      <c r="E830" s="197"/>
      <c r="F830" s="197"/>
      <c r="G830" s="197"/>
      <c r="I830" s="197"/>
      <c r="J830" s="197"/>
      <c r="K830" s="197"/>
      <c r="L830" s="197"/>
      <c r="M830" s="197"/>
      <c r="N830" s="197"/>
      <c r="T830" s="48"/>
      <c r="U830" s="48"/>
      <c r="V830" s="48"/>
      <c r="W830" s="48"/>
      <c r="X830" s="48"/>
      <c r="Y830" s="48"/>
      <c r="Z830" s="48"/>
    </row>
    <row r="831" spans="1:26" ht="12" customHeight="1" x14ac:dyDescent="0.3">
      <c r="A831" s="197"/>
      <c r="B831" s="197"/>
      <c r="C831" s="198"/>
      <c r="D831" s="197"/>
      <c r="E831" s="197"/>
      <c r="F831" s="197"/>
      <c r="G831" s="197"/>
      <c r="I831" s="197"/>
      <c r="J831" s="197"/>
      <c r="K831" s="197"/>
      <c r="L831" s="197"/>
      <c r="M831" s="197"/>
      <c r="N831" s="197"/>
      <c r="T831" s="48"/>
      <c r="U831" s="48"/>
      <c r="V831" s="48"/>
      <c r="W831" s="48"/>
      <c r="X831" s="48"/>
      <c r="Y831" s="48"/>
      <c r="Z831" s="48"/>
    </row>
    <row r="832" spans="1:26" ht="12" customHeight="1" x14ac:dyDescent="0.3">
      <c r="A832" s="197"/>
      <c r="B832" s="197"/>
      <c r="C832" s="198"/>
      <c r="D832" s="197"/>
      <c r="E832" s="197"/>
      <c r="F832" s="197"/>
      <c r="G832" s="197"/>
      <c r="I832" s="197"/>
      <c r="J832" s="197"/>
      <c r="K832" s="197"/>
      <c r="L832" s="197"/>
      <c r="M832" s="197"/>
      <c r="N832" s="197"/>
      <c r="T832" s="48"/>
      <c r="U832" s="48"/>
      <c r="V832" s="48"/>
      <c r="W832" s="48"/>
      <c r="X832" s="48"/>
      <c r="Y832" s="48"/>
      <c r="Z832" s="48"/>
    </row>
    <row r="833" spans="1:26" ht="12" customHeight="1" x14ac:dyDescent="0.3">
      <c r="A833" s="197"/>
      <c r="B833" s="197"/>
      <c r="C833" s="198"/>
      <c r="D833" s="197"/>
      <c r="E833" s="197"/>
      <c r="F833" s="197"/>
      <c r="G833" s="197"/>
      <c r="I833" s="197"/>
      <c r="J833" s="197"/>
      <c r="K833" s="197"/>
      <c r="L833" s="197"/>
      <c r="M833" s="197"/>
      <c r="N833" s="197"/>
      <c r="T833" s="48"/>
      <c r="U833" s="48"/>
      <c r="V833" s="48"/>
      <c r="W833" s="48"/>
      <c r="X833" s="48"/>
      <c r="Y833" s="48"/>
      <c r="Z833" s="48"/>
    </row>
    <row r="834" spans="1:26" ht="12" customHeight="1" x14ac:dyDescent="0.3">
      <c r="A834" s="197"/>
      <c r="B834" s="197"/>
      <c r="C834" s="198"/>
      <c r="D834" s="197"/>
      <c r="E834" s="197"/>
      <c r="F834" s="197"/>
      <c r="G834" s="197"/>
      <c r="I834" s="197"/>
      <c r="J834" s="197"/>
      <c r="K834" s="197"/>
      <c r="L834" s="197"/>
      <c r="M834" s="197"/>
      <c r="N834" s="197"/>
      <c r="T834" s="48"/>
      <c r="U834" s="48"/>
      <c r="V834" s="48"/>
      <c r="W834" s="48"/>
      <c r="X834" s="48"/>
      <c r="Y834" s="48"/>
      <c r="Z834" s="48"/>
    </row>
    <row r="835" spans="1:26" ht="12" customHeight="1" x14ac:dyDescent="0.3">
      <c r="A835" s="197"/>
      <c r="B835" s="197"/>
      <c r="C835" s="198"/>
      <c r="D835" s="197"/>
      <c r="E835" s="197"/>
      <c r="F835" s="197"/>
      <c r="G835" s="197"/>
      <c r="I835" s="197"/>
      <c r="J835" s="197"/>
      <c r="K835" s="197"/>
      <c r="L835" s="197"/>
      <c r="M835" s="197"/>
      <c r="N835" s="197"/>
      <c r="T835" s="48"/>
      <c r="U835" s="48"/>
      <c r="V835" s="48"/>
      <c r="W835" s="48"/>
      <c r="X835" s="48"/>
      <c r="Y835" s="48"/>
      <c r="Z835" s="48"/>
    </row>
    <row r="836" spans="1:26" ht="12" customHeight="1" x14ac:dyDescent="0.3">
      <c r="A836" s="197"/>
      <c r="B836" s="197"/>
      <c r="C836" s="198"/>
      <c r="D836" s="197"/>
      <c r="E836" s="197"/>
      <c r="F836" s="197"/>
      <c r="G836" s="197"/>
      <c r="I836" s="197"/>
      <c r="J836" s="197"/>
      <c r="K836" s="197"/>
      <c r="L836" s="197"/>
      <c r="M836" s="197"/>
      <c r="N836" s="197"/>
      <c r="T836" s="48"/>
      <c r="U836" s="48"/>
      <c r="V836" s="48"/>
      <c r="W836" s="48"/>
      <c r="X836" s="48"/>
      <c r="Y836" s="48"/>
      <c r="Z836" s="48"/>
    </row>
    <row r="837" spans="1:26" ht="12" customHeight="1" x14ac:dyDescent="0.3">
      <c r="A837" s="197"/>
      <c r="B837" s="197"/>
      <c r="C837" s="198"/>
      <c r="D837" s="197"/>
      <c r="E837" s="197"/>
      <c r="F837" s="197"/>
      <c r="G837" s="197"/>
      <c r="I837" s="197"/>
      <c r="J837" s="197"/>
      <c r="K837" s="197"/>
      <c r="L837" s="197"/>
      <c r="M837" s="197"/>
      <c r="N837" s="197"/>
      <c r="T837" s="48"/>
      <c r="U837" s="48"/>
      <c r="V837" s="48"/>
      <c r="W837" s="48"/>
      <c r="X837" s="48"/>
      <c r="Y837" s="48"/>
      <c r="Z837" s="48"/>
    </row>
    <row r="838" spans="1:26" ht="12" customHeight="1" x14ac:dyDescent="0.3">
      <c r="A838" s="197"/>
      <c r="B838" s="197"/>
      <c r="C838" s="198"/>
      <c r="D838" s="197"/>
      <c r="E838" s="197"/>
      <c r="F838" s="197"/>
      <c r="G838" s="197"/>
      <c r="I838" s="197"/>
      <c r="J838" s="197"/>
      <c r="K838" s="197"/>
      <c r="L838" s="197"/>
      <c r="M838" s="197"/>
      <c r="N838" s="197"/>
      <c r="T838" s="48"/>
      <c r="U838" s="48"/>
      <c r="V838" s="48"/>
      <c r="W838" s="48"/>
      <c r="X838" s="48"/>
      <c r="Y838" s="48"/>
      <c r="Z838" s="48"/>
    </row>
    <row r="839" spans="1:26" ht="12" customHeight="1" x14ac:dyDescent="0.3">
      <c r="A839" s="197"/>
      <c r="B839" s="197"/>
      <c r="C839" s="198"/>
      <c r="D839" s="197"/>
      <c r="E839" s="197"/>
      <c r="F839" s="197"/>
      <c r="G839" s="197"/>
      <c r="I839" s="197"/>
      <c r="J839" s="197"/>
      <c r="K839" s="197"/>
      <c r="L839" s="197"/>
      <c r="M839" s="197"/>
      <c r="N839" s="197"/>
      <c r="T839" s="48"/>
      <c r="U839" s="48"/>
      <c r="V839" s="48"/>
      <c r="W839" s="48"/>
      <c r="X839" s="48"/>
      <c r="Y839" s="48"/>
      <c r="Z839" s="48"/>
    </row>
    <row r="840" spans="1:26" ht="12" customHeight="1" x14ac:dyDescent="0.3">
      <c r="A840" s="197"/>
      <c r="B840" s="197"/>
      <c r="C840" s="198"/>
      <c r="D840" s="197"/>
      <c r="E840" s="197"/>
      <c r="F840" s="197"/>
      <c r="G840" s="197"/>
      <c r="I840" s="197"/>
      <c r="J840" s="197"/>
      <c r="K840" s="197"/>
      <c r="L840" s="197"/>
      <c r="M840" s="197"/>
      <c r="N840" s="197"/>
      <c r="T840" s="48"/>
      <c r="U840" s="48"/>
      <c r="V840" s="48"/>
      <c r="W840" s="48"/>
      <c r="X840" s="48"/>
      <c r="Y840" s="48"/>
      <c r="Z840" s="48"/>
    </row>
    <row r="841" spans="1:26" ht="12" customHeight="1" x14ac:dyDescent="0.3">
      <c r="A841" s="197"/>
      <c r="B841" s="197"/>
      <c r="C841" s="198"/>
      <c r="D841" s="197"/>
      <c r="E841" s="197"/>
      <c r="F841" s="197"/>
      <c r="G841" s="197"/>
      <c r="I841" s="197"/>
      <c r="J841" s="197"/>
      <c r="K841" s="197"/>
      <c r="L841" s="197"/>
      <c r="M841" s="197"/>
      <c r="N841" s="197"/>
      <c r="T841" s="48"/>
      <c r="U841" s="48"/>
      <c r="V841" s="48"/>
      <c r="W841" s="48"/>
      <c r="X841" s="48"/>
      <c r="Y841" s="48"/>
      <c r="Z841" s="48"/>
    </row>
    <row r="842" spans="1:26" ht="12" customHeight="1" x14ac:dyDescent="0.3">
      <c r="A842" s="197"/>
      <c r="B842" s="197"/>
      <c r="C842" s="198"/>
      <c r="D842" s="197"/>
      <c r="E842" s="197"/>
      <c r="F842" s="197"/>
      <c r="G842" s="197"/>
      <c r="I842" s="197"/>
      <c r="J842" s="197"/>
      <c r="K842" s="197"/>
      <c r="L842" s="197"/>
      <c r="M842" s="197"/>
      <c r="N842" s="197"/>
      <c r="T842" s="48"/>
      <c r="U842" s="48"/>
      <c r="V842" s="48"/>
      <c r="W842" s="48"/>
      <c r="X842" s="48"/>
      <c r="Y842" s="48"/>
      <c r="Z842" s="48"/>
    </row>
    <row r="843" spans="1:26" ht="12" customHeight="1" x14ac:dyDescent="0.3">
      <c r="A843" s="197"/>
      <c r="B843" s="197"/>
      <c r="C843" s="198"/>
      <c r="D843" s="197"/>
      <c r="E843" s="197"/>
      <c r="F843" s="197"/>
      <c r="G843" s="197"/>
      <c r="I843" s="197"/>
      <c r="J843" s="197"/>
      <c r="K843" s="197"/>
      <c r="L843" s="197"/>
      <c r="M843" s="197"/>
      <c r="N843" s="197"/>
      <c r="T843" s="48"/>
      <c r="U843" s="48"/>
      <c r="V843" s="48"/>
      <c r="W843" s="48"/>
      <c r="X843" s="48"/>
      <c r="Y843" s="48"/>
      <c r="Z843" s="48"/>
    </row>
    <row r="844" spans="1:26" ht="12" customHeight="1" x14ac:dyDescent="0.3">
      <c r="A844" s="197"/>
      <c r="B844" s="197"/>
      <c r="C844" s="198"/>
      <c r="D844" s="197"/>
      <c r="E844" s="197"/>
      <c r="F844" s="197"/>
      <c r="G844" s="197"/>
      <c r="I844" s="197"/>
      <c r="J844" s="197"/>
      <c r="K844" s="197"/>
      <c r="L844" s="197"/>
      <c r="M844" s="197"/>
      <c r="N844" s="197"/>
      <c r="T844" s="48"/>
      <c r="U844" s="48"/>
      <c r="V844" s="48"/>
      <c r="W844" s="48"/>
      <c r="X844" s="48"/>
      <c r="Y844" s="48"/>
      <c r="Z844" s="48"/>
    </row>
    <row r="845" spans="1:26" ht="12" customHeight="1" x14ac:dyDescent="0.3">
      <c r="A845" s="197"/>
      <c r="B845" s="197"/>
      <c r="C845" s="198"/>
      <c r="D845" s="197"/>
      <c r="E845" s="197"/>
      <c r="F845" s="197"/>
      <c r="G845" s="197"/>
      <c r="I845" s="197"/>
      <c r="J845" s="197"/>
      <c r="K845" s="197"/>
      <c r="L845" s="197"/>
      <c r="M845" s="197"/>
      <c r="N845" s="197"/>
      <c r="T845" s="48"/>
      <c r="U845" s="48"/>
      <c r="V845" s="48"/>
      <c r="W845" s="48"/>
      <c r="X845" s="48"/>
      <c r="Y845" s="48"/>
      <c r="Z845" s="48"/>
    </row>
    <row r="846" spans="1:26" ht="12" customHeight="1" x14ac:dyDescent="0.3">
      <c r="A846" s="197"/>
      <c r="B846" s="197"/>
      <c r="C846" s="198"/>
      <c r="D846" s="197"/>
      <c r="E846" s="197"/>
      <c r="F846" s="197"/>
      <c r="G846" s="197"/>
      <c r="I846" s="197"/>
      <c r="J846" s="197"/>
      <c r="K846" s="197"/>
      <c r="L846" s="197"/>
      <c r="M846" s="197"/>
      <c r="N846" s="197"/>
      <c r="T846" s="48"/>
      <c r="U846" s="48"/>
      <c r="V846" s="48"/>
      <c r="W846" s="48"/>
      <c r="X846" s="48"/>
      <c r="Y846" s="48"/>
      <c r="Z846" s="48"/>
    </row>
    <row r="847" spans="1:26" ht="12" customHeight="1" x14ac:dyDescent="0.3">
      <c r="A847" s="197"/>
      <c r="B847" s="197"/>
      <c r="C847" s="198"/>
      <c r="D847" s="197"/>
      <c r="E847" s="197"/>
      <c r="F847" s="197"/>
      <c r="G847" s="197"/>
      <c r="I847" s="197"/>
      <c r="J847" s="197"/>
      <c r="K847" s="197"/>
      <c r="L847" s="197"/>
      <c r="M847" s="197"/>
      <c r="N847" s="197"/>
      <c r="T847" s="48"/>
      <c r="U847" s="48"/>
      <c r="V847" s="48"/>
      <c r="W847" s="48"/>
      <c r="X847" s="48"/>
      <c r="Y847" s="48"/>
      <c r="Z847" s="48"/>
    </row>
    <row r="848" spans="1:26" ht="12" customHeight="1" x14ac:dyDescent="0.3">
      <c r="A848" s="197"/>
      <c r="B848" s="197"/>
      <c r="C848" s="198"/>
      <c r="D848" s="197"/>
      <c r="E848" s="197"/>
      <c r="F848" s="197"/>
      <c r="G848" s="197"/>
      <c r="I848" s="197"/>
      <c r="J848" s="197"/>
      <c r="K848" s="197"/>
      <c r="L848" s="197"/>
      <c r="M848" s="197"/>
      <c r="N848" s="197"/>
      <c r="T848" s="48"/>
      <c r="U848" s="48"/>
      <c r="V848" s="48"/>
      <c r="W848" s="48"/>
      <c r="X848" s="48"/>
      <c r="Y848" s="48"/>
      <c r="Z848" s="48"/>
    </row>
    <row r="849" spans="1:26" ht="12" customHeight="1" x14ac:dyDescent="0.3">
      <c r="A849" s="197"/>
      <c r="B849" s="197"/>
      <c r="C849" s="198"/>
      <c r="D849" s="197"/>
      <c r="E849" s="197"/>
      <c r="F849" s="197"/>
      <c r="G849" s="197"/>
      <c r="I849" s="197"/>
      <c r="J849" s="197"/>
      <c r="K849" s="197"/>
      <c r="L849" s="197"/>
      <c r="M849" s="197"/>
      <c r="N849" s="197"/>
      <c r="T849" s="48"/>
      <c r="U849" s="48"/>
      <c r="V849" s="48"/>
      <c r="W849" s="48"/>
      <c r="X849" s="48"/>
      <c r="Y849" s="48"/>
      <c r="Z849" s="48"/>
    </row>
    <row r="850" spans="1:26" ht="12" customHeight="1" x14ac:dyDescent="0.3">
      <c r="A850" s="197"/>
      <c r="B850" s="197"/>
      <c r="C850" s="198"/>
      <c r="D850" s="197"/>
      <c r="E850" s="197"/>
      <c r="F850" s="197"/>
      <c r="G850" s="197"/>
      <c r="I850" s="197"/>
      <c r="J850" s="197"/>
      <c r="K850" s="197"/>
      <c r="L850" s="197"/>
      <c r="M850" s="197"/>
      <c r="N850" s="197"/>
      <c r="T850" s="48"/>
      <c r="U850" s="48"/>
      <c r="V850" s="48"/>
      <c r="W850" s="48"/>
      <c r="X850" s="48"/>
      <c r="Y850" s="48"/>
      <c r="Z850" s="48"/>
    </row>
    <row r="851" spans="1:26" ht="12" customHeight="1" x14ac:dyDescent="0.3">
      <c r="A851" s="197"/>
      <c r="B851" s="197"/>
      <c r="C851" s="198"/>
      <c r="D851" s="197"/>
      <c r="E851" s="197"/>
      <c r="F851" s="197"/>
      <c r="G851" s="197"/>
      <c r="I851" s="197"/>
      <c r="J851" s="197"/>
      <c r="K851" s="197"/>
      <c r="L851" s="197"/>
      <c r="M851" s="197"/>
      <c r="N851" s="197"/>
      <c r="T851" s="48"/>
      <c r="U851" s="48"/>
      <c r="V851" s="48"/>
      <c r="W851" s="48"/>
      <c r="X851" s="48"/>
      <c r="Y851" s="48"/>
      <c r="Z851" s="48"/>
    </row>
    <row r="852" spans="1:26" ht="12" customHeight="1" x14ac:dyDescent="0.3">
      <c r="A852" s="197"/>
      <c r="B852" s="197"/>
      <c r="C852" s="198"/>
      <c r="D852" s="197"/>
      <c r="E852" s="197"/>
      <c r="F852" s="197"/>
      <c r="G852" s="197"/>
      <c r="I852" s="197"/>
      <c r="J852" s="197"/>
      <c r="K852" s="197"/>
      <c r="L852" s="197"/>
      <c r="M852" s="197"/>
      <c r="N852" s="197"/>
      <c r="T852" s="48"/>
      <c r="U852" s="48"/>
      <c r="V852" s="48"/>
      <c r="W852" s="48"/>
      <c r="X852" s="48"/>
      <c r="Y852" s="48"/>
      <c r="Z852" s="48"/>
    </row>
    <row r="853" spans="1:26" ht="12" customHeight="1" x14ac:dyDescent="0.3">
      <c r="A853" s="197"/>
      <c r="B853" s="197"/>
      <c r="C853" s="198"/>
      <c r="D853" s="197"/>
      <c r="E853" s="197"/>
      <c r="F853" s="197"/>
      <c r="G853" s="197"/>
      <c r="I853" s="197"/>
      <c r="J853" s="197"/>
      <c r="K853" s="197"/>
      <c r="L853" s="197"/>
      <c r="M853" s="197"/>
      <c r="N853" s="197"/>
      <c r="T853" s="48"/>
      <c r="U853" s="48"/>
      <c r="V853" s="48"/>
      <c r="W853" s="48"/>
      <c r="X853" s="48"/>
      <c r="Y853" s="48"/>
      <c r="Z853" s="48"/>
    </row>
    <row r="854" spans="1:26" ht="12" customHeight="1" x14ac:dyDescent="0.3">
      <c r="A854" s="197"/>
      <c r="B854" s="197"/>
      <c r="C854" s="198"/>
      <c r="D854" s="197"/>
      <c r="E854" s="197"/>
      <c r="F854" s="197"/>
      <c r="G854" s="197"/>
      <c r="I854" s="197"/>
      <c r="J854" s="197"/>
      <c r="K854" s="197"/>
      <c r="L854" s="197"/>
      <c r="M854" s="197"/>
      <c r="N854" s="197"/>
      <c r="T854" s="48"/>
      <c r="U854" s="48"/>
      <c r="V854" s="48"/>
      <c r="W854" s="48"/>
      <c r="X854" s="48"/>
      <c r="Y854" s="48"/>
      <c r="Z854" s="48"/>
    </row>
    <row r="855" spans="1:26" ht="12" customHeight="1" x14ac:dyDescent="0.3">
      <c r="A855" s="197"/>
      <c r="B855" s="197"/>
      <c r="C855" s="198"/>
      <c r="D855" s="197"/>
      <c r="E855" s="197"/>
      <c r="F855" s="197"/>
      <c r="G855" s="197"/>
      <c r="I855" s="197"/>
      <c r="J855" s="197"/>
      <c r="K855" s="197"/>
      <c r="L855" s="197"/>
      <c r="M855" s="197"/>
      <c r="N855" s="197"/>
      <c r="T855" s="48"/>
      <c r="U855" s="48"/>
      <c r="V855" s="48"/>
      <c r="W855" s="48"/>
      <c r="X855" s="48"/>
      <c r="Y855" s="48"/>
      <c r="Z855" s="48"/>
    </row>
    <row r="856" spans="1:26" ht="12" customHeight="1" x14ac:dyDescent="0.3">
      <c r="A856" s="197"/>
      <c r="B856" s="197"/>
      <c r="C856" s="198"/>
      <c r="D856" s="197"/>
      <c r="E856" s="197"/>
      <c r="F856" s="197"/>
      <c r="G856" s="197"/>
      <c r="I856" s="197"/>
      <c r="J856" s="197"/>
      <c r="K856" s="197"/>
      <c r="L856" s="197"/>
      <c r="M856" s="197"/>
      <c r="N856" s="197"/>
      <c r="T856" s="48"/>
      <c r="U856" s="48"/>
      <c r="V856" s="48"/>
      <c r="W856" s="48"/>
      <c r="X856" s="48"/>
      <c r="Y856" s="48"/>
      <c r="Z856" s="48"/>
    </row>
    <row r="857" spans="1:26" ht="12" customHeight="1" x14ac:dyDescent="0.3">
      <c r="A857" s="197"/>
      <c r="B857" s="197"/>
      <c r="C857" s="198"/>
      <c r="D857" s="197"/>
      <c r="E857" s="197"/>
      <c r="F857" s="197"/>
      <c r="G857" s="197"/>
      <c r="I857" s="197"/>
      <c r="J857" s="197"/>
      <c r="K857" s="197"/>
      <c r="L857" s="197"/>
      <c r="M857" s="197"/>
      <c r="N857" s="197"/>
      <c r="T857" s="48"/>
      <c r="U857" s="48"/>
      <c r="V857" s="48"/>
      <c r="W857" s="48"/>
      <c r="X857" s="48"/>
      <c r="Y857" s="48"/>
      <c r="Z857" s="48"/>
    </row>
    <row r="858" spans="1:26" ht="12" customHeight="1" x14ac:dyDescent="0.3">
      <c r="A858" s="197"/>
      <c r="B858" s="197"/>
      <c r="C858" s="198"/>
      <c r="D858" s="197"/>
      <c r="E858" s="197"/>
      <c r="F858" s="197"/>
      <c r="G858" s="197"/>
      <c r="I858" s="197"/>
      <c r="J858" s="197"/>
      <c r="K858" s="197"/>
      <c r="L858" s="197"/>
      <c r="M858" s="197"/>
      <c r="N858" s="197"/>
      <c r="T858" s="48"/>
      <c r="U858" s="48"/>
      <c r="V858" s="48"/>
      <c r="W858" s="48"/>
      <c r="X858" s="48"/>
      <c r="Y858" s="48"/>
      <c r="Z858" s="48"/>
    </row>
    <row r="859" spans="1:26" ht="12" customHeight="1" x14ac:dyDescent="0.3">
      <c r="A859" s="197"/>
      <c r="B859" s="197"/>
      <c r="C859" s="198"/>
      <c r="D859" s="197"/>
      <c r="E859" s="197"/>
      <c r="F859" s="197"/>
      <c r="G859" s="197"/>
      <c r="I859" s="197"/>
      <c r="J859" s="197"/>
      <c r="K859" s="197"/>
      <c r="L859" s="197"/>
      <c r="M859" s="197"/>
      <c r="N859" s="197"/>
      <c r="T859" s="48"/>
      <c r="U859" s="48"/>
      <c r="V859" s="48"/>
      <c r="W859" s="48"/>
      <c r="X859" s="48"/>
      <c r="Y859" s="48"/>
      <c r="Z859" s="48"/>
    </row>
    <row r="860" spans="1:26" ht="12" customHeight="1" x14ac:dyDescent="0.3">
      <c r="A860" s="197"/>
      <c r="B860" s="197"/>
      <c r="C860" s="198"/>
      <c r="D860" s="197"/>
      <c r="E860" s="197"/>
      <c r="F860" s="197"/>
      <c r="G860" s="197"/>
      <c r="I860" s="197"/>
      <c r="J860" s="197"/>
      <c r="K860" s="197"/>
      <c r="L860" s="197"/>
      <c r="M860" s="197"/>
      <c r="N860" s="197"/>
      <c r="T860" s="48"/>
      <c r="U860" s="48"/>
      <c r="V860" s="48"/>
      <c r="W860" s="48"/>
      <c r="X860" s="48"/>
      <c r="Y860" s="48"/>
      <c r="Z860" s="48"/>
    </row>
    <row r="861" spans="1:26" ht="12" customHeight="1" x14ac:dyDescent="0.3">
      <c r="A861" s="197"/>
      <c r="B861" s="197"/>
      <c r="C861" s="198"/>
      <c r="D861" s="197"/>
      <c r="E861" s="197"/>
      <c r="F861" s="197"/>
      <c r="G861" s="197"/>
      <c r="I861" s="197"/>
      <c r="J861" s="197"/>
      <c r="K861" s="197"/>
      <c r="L861" s="197"/>
      <c r="M861" s="197"/>
      <c r="N861" s="197"/>
      <c r="T861" s="48"/>
      <c r="U861" s="48"/>
      <c r="V861" s="48"/>
      <c r="W861" s="48"/>
      <c r="X861" s="48"/>
      <c r="Y861" s="48"/>
      <c r="Z861" s="48"/>
    </row>
    <row r="862" spans="1:26" ht="12" customHeight="1" x14ac:dyDescent="0.3">
      <c r="A862" s="197"/>
      <c r="B862" s="197"/>
      <c r="C862" s="198"/>
      <c r="D862" s="197"/>
      <c r="E862" s="197"/>
      <c r="F862" s="197"/>
      <c r="G862" s="197"/>
      <c r="I862" s="197"/>
      <c r="J862" s="197"/>
      <c r="K862" s="197"/>
      <c r="L862" s="197"/>
      <c r="M862" s="197"/>
      <c r="N862" s="197"/>
      <c r="T862" s="48"/>
      <c r="U862" s="48"/>
      <c r="V862" s="48"/>
      <c r="W862" s="48"/>
      <c r="X862" s="48"/>
      <c r="Y862" s="48"/>
      <c r="Z862" s="48"/>
    </row>
    <row r="863" spans="1:26" ht="12" customHeight="1" x14ac:dyDescent="0.3">
      <c r="A863" s="197"/>
      <c r="B863" s="197"/>
      <c r="C863" s="198"/>
      <c r="D863" s="197"/>
      <c r="E863" s="197"/>
      <c r="F863" s="197"/>
      <c r="G863" s="197"/>
      <c r="I863" s="197"/>
      <c r="J863" s="197"/>
      <c r="K863" s="197"/>
      <c r="L863" s="197"/>
      <c r="M863" s="197"/>
      <c r="N863" s="197"/>
      <c r="T863" s="48"/>
      <c r="U863" s="48"/>
      <c r="V863" s="48"/>
      <c r="W863" s="48"/>
      <c r="X863" s="48"/>
      <c r="Y863" s="48"/>
      <c r="Z863" s="48"/>
    </row>
    <row r="864" spans="1:26" ht="12" customHeight="1" x14ac:dyDescent="0.3">
      <c r="A864" s="197"/>
      <c r="B864" s="197"/>
      <c r="C864" s="198"/>
      <c r="D864" s="197"/>
      <c r="E864" s="197"/>
      <c r="F864" s="197"/>
      <c r="G864" s="197"/>
      <c r="I864" s="197"/>
      <c r="J864" s="197"/>
      <c r="K864" s="197"/>
      <c r="L864" s="197"/>
      <c r="M864" s="197"/>
      <c r="N864" s="197"/>
      <c r="T864" s="48"/>
      <c r="U864" s="48"/>
      <c r="V864" s="48"/>
      <c r="W864" s="48"/>
      <c r="X864" s="48"/>
      <c r="Y864" s="48"/>
      <c r="Z864" s="48"/>
    </row>
    <row r="865" spans="1:26" ht="12" customHeight="1" x14ac:dyDescent="0.3">
      <c r="A865" s="197"/>
      <c r="B865" s="197"/>
      <c r="C865" s="198"/>
      <c r="D865" s="197"/>
      <c r="E865" s="197"/>
      <c r="F865" s="197"/>
      <c r="G865" s="197"/>
      <c r="I865" s="197"/>
      <c r="J865" s="197"/>
      <c r="K865" s="197"/>
      <c r="L865" s="197"/>
      <c r="M865" s="197"/>
      <c r="N865" s="197"/>
      <c r="T865" s="48"/>
      <c r="U865" s="48"/>
      <c r="V865" s="48"/>
      <c r="W865" s="48"/>
      <c r="X865" s="48"/>
      <c r="Y865" s="48"/>
      <c r="Z865" s="48"/>
    </row>
    <row r="866" spans="1:26" ht="12" customHeight="1" x14ac:dyDescent="0.3">
      <c r="A866" s="197"/>
      <c r="B866" s="197"/>
      <c r="C866" s="198"/>
      <c r="D866" s="197"/>
      <c r="E866" s="197"/>
      <c r="F866" s="197"/>
      <c r="G866" s="197"/>
      <c r="I866" s="197"/>
      <c r="J866" s="197"/>
      <c r="K866" s="197"/>
      <c r="L866" s="197"/>
      <c r="M866" s="197"/>
      <c r="N866" s="197"/>
      <c r="T866" s="48"/>
      <c r="U866" s="48"/>
      <c r="V866" s="48"/>
      <c r="W866" s="48"/>
      <c r="X866" s="48"/>
      <c r="Y866" s="48"/>
      <c r="Z866" s="48"/>
    </row>
    <row r="867" spans="1:26" ht="12" customHeight="1" x14ac:dyDescent="0.3">
      <c r="A867" s="197"/>
      <c r="B867" s="197"/>
      <c r="C867" s="198"/>
      <c r="D867" s="197"/>
      <c r="E867" s="197"/>
      <c r="F867" s="197"/>
      <c r="G867" s="197"/>
      <c r="I867" s="197"/>
      <c r="J867" s="197"/>
      <c r="K867" s="197"/>
      <c r="L867" s="197"/>
      <c r="M867" s="197"/>
      <c r="N867" s="197"/>
      <c r="T867" s="48"/>
      <c r="U867" s="48"/>
      <c r="V867" s="48"/>
      <c r="W867" s="48"/>
      <c r="X867" s="48"/>
      <c r="Y867" s="48"/>
      <c r="Z867" s="48"/>
    </row>
    <row r="868" spans="1:26" ht="12" customHeight="1" x14ac:dyDescent="0.3">
      <c r="A868" s="197"/>
      <c r="B868" s="197"/>
      <c r="C868" s="198"/>
      <c r="D868" s="197"/>
      <c r="E868" s="197"/>
      <c r="F868" s="197"/>
      <c r="G868" s="197"/>
      <c r="I868" s="197"/>
      <c r="J868" s="197"/>
      <c r="K868" s="197"/>
      <c r="L868" s="197"/>
      <c r="M868" s="197"/>
      <c r="N868" s="197"/>
      <c r="T868" s="48"/>
      <c r="U868" s="48"/>
      <c r="V868" s="48"/>
      <c r="W868" s="48"/>
      <c r="X868" s="48"/>
      <c r="Y868" s="48"/>
      <c r="Z868" s="48"/>
    </row>
    <row r="869" spans="1:26" ht="12" customHeight="1" x14ac:dyDescent="0.3">
      <c r="A869" s="197"/>
      <c r="B869" s="197"/>
      <c r="C869" s="198"/>
      <c r="D869" s="197"/>
      <c r="E869" s="197"/>
      <c r="F869" s="197"/>
      <c r="G869" s="197"/>
      <c r="I869" s="197"/>
      <c r="J869" s="197"/>
      <c r="K869" s="197"/>
      <c r="L869" s="197"/>
      <c r="M869" s="197"/>
      <c r="N869" s="197"/>
      <c r="T869" s="48"/>
      <c r="U869" s="48"/>
      <c r="V869" s="48"/>
      <c r="W869" s="48"/>
      <c r="X869" s="48"/>
      <c r="Y869" s="48"/>
      <c r="Z869" s="48"/>
    </row>
    <row r="870" spans="1:26" ht="12" customHeight="1" x14ac:dyDescent="0.3">
      <c r="A870" s="197"/>
      <c r="B870" s="197"/>
      <c r="C870" s="198"/>
      <c r="D870" s="197"/>
      <c r="E870" s="197"/>
      <c r="F870" s="197"/>
      <c r="G870" s="197"/>
      <c r="I870" s="197"/>
      <c r="J870" s="197"/>
      <c r="K870" s="197"/>
      <c r="L870" s="197"/>
      <c r="M870" s="197"/>
      <c r="N870" s="197"/>
      <c r="T870" s="48"/>
      <c r="U870" s="48"/>
      <c r="V870" s="48"/>
      <c r="W870" s="48"/>
      <c r="X870" s="48"/>
      <c r="Y870" s="48"/>
      <c r="Z870" s="48"/>
    </row>
    <row r="871" spans="1:26" ht="12" customHeight="1" x14ac:dyDescent="0.3">
      <c r="A871" s="197"/>
      <c r="B871" s="197"/>
      <c r="C871" s="198"/>
      <c r="D871" s="197"/>
      <c r="E871" s="197"/>
      <c r="F871" s="197"/>
      <c r="G871" s="197"/>
      <c r="I871" s="197"/>
      <c r="J871" s="197"/>
      <c r="K871" s="197"/>
      <c r="L871" s="197"/>
      <c r="M871" s="197"/>
      <c r="N871" s="197"/>
      <c r="T871" s="48"/>
      <c r="U871" s="48"/>
      <c r="V871" s="48"/>
      <c r="W871" s="48"/>
      <c r="X871" s="48"/>
      <c r="Y871" s="48"/>
      <c r="Z871" s="48"/>
    </row>
    <row r="872" spans="1:26" ht="12" customHeight="1" x14ac:dyDescent="0.3">
      <c r="A872" s="197"/>
      <c r="B872" s="197"/>
      <c r="C872" s="198"/>
      <c r="D872" s="197"/>
      <c r="E872" s="197"/>
      <c r="F872" s="197"/>
      <c r="G872" s="197"/>
      <c r="I872" s="197"/>
      <c r="J872" s="197"/>
      <c r="K872" s="197"/>
      <c r="L872" s="197"/>
      <c r="M872" s="197"/>
      <c r="N872" s="197"/>
      <c r="T872" s="48"/>
      <c r="U872" s="48"/>
      <c r="V872" s="48"/>
      <c r="W872" s="48"/>
      <c r="X872" s="48"/>
      <c r="Y872" s="48"/>
      <c r="Z872" s="48"/>
    </row>
    <row r="873" spans="1:26" ht="12" customHeight="1" x14ac:dyDescent="0.3">
      <c r="A873" s="197"/>
      <c r="B873" s="197"/>
      <c r="C873" s="198"/>
      <c r="D873" s="197"/>
      <c r="E873" s="197"/>
      <c r="F873" s="197"/>
      <c r="G873" s="197"/>
      <c r="I873" s="197"/>
      <c r="J873" s="197"/>
      <c r="K873" s="197"/>
      <c r="L873" s="197"/>
      <c r="M873" s="197"/>
      <c r="N873" s="197"/>
      <c r="T873" s="48"/>
      <c r="U873" s="48"/>
      <c r="V873" s="48"/>
      <c r="W873" s="48"/>
      <c r="X873" s="48"/>
      <c r="Y873" s="48"/>
      <c r="Z873" s="48"/>
    </row>
    <row r="874" spans="1:26" ht="12" customHeight="1" x14ac:dyDescent="0.3">
      <c r="A874" s="197"/>
      <c r="B874" s="197"/>
      <c r="C874" s="198"/>
      <c r="D874" s="197"/>
      <c r="E874" s="197"/>
      <c r="F874" s="197"/>
      <c r="G874" s="197"/>
      <c r="I874" s="197"/>
      <c r="J874" s="197"/>
      <c r="K874" s="197"/>
      <c r="L874" s="197"/>
      <c r="M874" s="197"/>
      <c r="N874" s="197"/>
      <c r="T874" s="48"/>
      <c r="U874" s="48"/>
      <c r="V874" s="48"/>
      <c r="W874" s="48"/>
      <c r="X874" s="48"/>
      <c r="Y874" s="48"/>
      <c r="Z874" s="48"/>
    </row>
    <row r="875" spans="1:26" ht="12" customHeight="1" x14ac:dyDescent="0.3">
      <c r="A875" s="197"/>
      <c r="B875" s="197"/>
      <c r="C875" s="198"/>
      <c r="D875" s="197"/>
      <c r="E875" s="197"/>
      <c r="F875" s="197"/>
      <c r="G875" s="197"/>
      <c r="I875" s="197"/>
      <c r="J875" s="197"/>
      <c r="K875" s="197"/>
      <c r="L875" s="197"/>
      <c r="M875" s="197"/>
      <c r="N875" s="197"/>
      <c r="T875" s="48"/>
      <c r="U875" s="48"/>
      <c r="V875" s="48"/>
      <c r="W875" s="48"/>
      <c r="X875" s="48"/>
      <c r="Y875" s="48"/>
      <c r="Z875" s="48"/>
    </row>
    <row r="876" spans="1:26" ht="12" customHeight="1" x14ac:dyDescent="0.3">
      <c r="A876" s="197"/>
      <c r="B876" s="197"/>
      <c r="C876" s="198"/>
      <c r="D876" s="197"/>
      <c r="E876" s="197"/>
      <c r="F876" s="197"/>
      <c r="G876" s="197"/>
      <c r="I876" s="197"/>
      <c r="J876" s="197"/>
      <c r="K876" s="197"/>
      <c r="L876" s="197"/>
      <c r="M876" s="197"/>
      <c r="N876" s="197"/>
      <c r="T876" s="48"/>
      <c r="U876" s="48"/>
      <c r="V876" s="48"/>
      <c r="W876" s="48"/>
      <c r="X876" s="48"/>
      <c r="Y876" s="48"/>
      <c r="Z876" s="48"/>
    </row>
    <row r="877" spans="1:26" ht="12" customHeight="1" x14ac:dyDescent="0.3">
      <c r="A877" s="197"/>
      <c r="B877" s="197"/>
      <c r="C877" s="198"/>
      <c r="D877" s="197"/>
      <c r="E877" s="197"/>
      <c r="F877" s="197"/>
      <c r="G877" s="197"/>
      <c r="I877" s="197"/>
      <c r="J877" s="197"/>
      <c r="K877" s="197"/>
      <c r="L877" s="197"/>
      <c r="M877" s="197"/>
      <c r="N877" s="197"/>
      <c r="T877" s="48"/>
      <c r="U877" s="48"/>
      <c r="V877" s="48"/>
      <c r="W877" s="48"/>
      <c r="X877" s="48"/>
      <c r="Y877" s="48"/>
      <c r="Z877" s="48"/>
    </row>
    <row r="878" spans="1:26" ht="12" customHeight="1" x14ac:dyDescent="0.3">
      <c r="A878" s="197"/>
      <c r="B878" s="197"/>
      <c r="C878" s="198"/>
      <c r="D878" s="197"/>
      <c r="E878" s="197"/>
      <c r="F878" s="197"/>
      <c r="G878" s="197"/>
      <c r="I878" s="197"/>
      <c r="J878" s="197"/>
      <c r="K878" s="197"/>
      <c r="L878" s="197"/>
      <c r="M878" s="197"/>
      <c r="N878" s="197"/>
      <c r="T878" s="48"/>
      <c r="U878" s="48"/>
      <c r="V878" s="48"/>
      <c r="W878" s="48"/>
      <c r="X878" s="48"/>
      <c r="Y878" s="48"/>
      <c r="Z878" s="48"/>
    </row>
    <row r="879" spans="1:26" ht="12" customHeight="1" x14ac:dyDescent="0.3">
      <c r="A879" s="197"/>
      <c r="B879" s="197"/>
      <c r="C879" s="198"/>
      <c r="D879" s="197"/>
      <c r="E879" s="197"/>
      <c r="F879" s="197"/>
      <c r="G879" s="197"/>
      <c r="I879" s="197"/>
      <c r="J879" s="197"/>
      <c r="K879" s="197"/>
      <c r="L879" s="197"/>
      <c r="M879" s="197"/>
      <c r="N879" s="197"/>
      <c r="T879" s="48"/>
      <c r="U879" s="48"/>
      <c r="V879" s="48"/>
      <c r="W879" s="48"/>
      <c r="X879" s="48"/>
      <c r="Y879" s="48"/>
      <c r="Z879" s="48"/>
    </row>
    <row r="880" spans="1:26" ht="12" customHeight="1" x14ac:dyDescent="0.3">
      <c r="A880" s="197"/>
      <c r="B880" s="197"/>
      <c r="C880" s="198"/>
      <c r="D880" s="197"/>
      <c r="E880" s="197"/>
      <c r="F880" s="197"/>
      <c r="G880" s="197"/>
      <c r="I880" s="197"/>
      <c r="J880" s="197"/>
      <c r="K880" s="197"/>
      <c r="L880" s="197"/>
      <c r="M880" s="197"/>
      <c r="N880" s="197"/>
      <c r="T880" s="48"/>
      <c r="U880" s="48"/>
      <c r="V880" s="48"/>
      <c r="W880" s="48"/>
      <c r="X880" s="48"/>
      <c r="Y880" s="48"/>
      <c r="Z880" s="48"/>
    </row>
    <row r="881" spans="1:26" ht="12" customHeight="1" x14ac:dyDescent="0.3">
      <c r="A881" s="197"/>
      <c r="B881" s="197"/>
      <c r="C881" s="198"/>
      <c r="D881" s="197"/>
      <c r="E881" s="197"/>
      <c r="F881" s="197"/>
      <c r="G881" s="197"/>
      <c r="I881" s="197"/>
      <c r="J881" s="197"/>
      <c r="K881" s="197"/>
      <c r="L881" s="197"/>
      <c r="M881" s="197"/>
      <c r="N881" s="197"/>
      <c r="T881" s="48"/>
      <c r="U881" s="48"/>
      <c r="V881" s="48"/>
      <c r="W881" s="48"/>
      <c r="X881" s="48"/>
      <c r="Y881" s="48"/>
      <c r="Z881" s="48"/>
    </row>
    <row r="882" spans="1:26" ht="12" customHeight="1" x14ac:dyDescent="0.3">
      <c r="A882" s="197"/>
      <c r="B882" s="197"/>
      <c r="C882" s="198"/>
      <c r="D882" s="197"/>
      <c r="E882" s="197"/>
      <c r="F882" s="197"/>
      <c r="G882" s="197"/>
      <c r="I882" s="197"/>
      <c r="J882" s="197"/>
      <c r="K882" s="197"/>
      <c r="L882" s="197"/>
      <c r="M882" s="197"/>
      <c r="N882" s="197"/>
      <c r="T882" s="48"/>
      <c r="U882" s="48"/>
      <c r="V882" s="48"/>
      <c r="W882" s="48"/>
      <c r="X882" s="48"/>
      <c r="Y882" s="48"/>
      <c r="Z882" s="48"/>
    </row>
    <row r="883" spans="1:26" ht="12" customHeight="1" x14ac:dyDescent="0.3">
      <c r="A883" s="197"/>
      <c r="B883" s="197"/>
      <c r="C883" s="198"/>
      <c r="D883" s="197"/>
      <c r="E883" s="197"/>
      <c r="F883" s="197"/>
      <c r="G883" s="197"/>
      <c r="I883" s="197"/>
      <c r="J883" s="197"/>
      <c r="K883" s="197"/>
      <c r="L883" s="197"/>
      <c r="M883" s="197"/>
      <c r="N883" s="197"/>
      <c r="T883" s="48"/>
      <c r="U883" s="48"/>
      <c r="V883" s="48"/>
      <c r="W883" s="48"/>
      <c r="X883" s="48"/>
      <c r="Y883" s="48"/>
      <c r="Z883" s="48"/>
    </row>
    <row r="884" spans="1:26" ht="12" customHeight="1" x14ac:dyDescent="0.3">
      <c r="A884" s="197"/>
      <c r="B884" s="197"/>
      <c r="C884" s="198"/>
      <c r="D884" s="197"/>
      <c r="E884" s="197"/>
      <c r="F884" s="197"/>
      <c r="G884" s="197"/>
      <c r="I884" s="197"/>
      <c r="J884" s="197"/>
      <c r="K884" s="197"/>
      <c r="L884" s="197"/>
      <c r="M884" s="197"/>
      <c r="N884" s="197"/>
      <c r="T884" s="48"/>
      <c r="U884" s="48"/>
      <c r="V884" s="48"/>
      <c r="W884" s="48"/>
      <c r="X884" s="48"/>
      <c r="Y884" s="48"/>
      <c r="Z884" s="48"/>
    </row>
    <row r="885" spans="1:26" ht="12" customHeight="1" x14ac:dyDescent="0.3">
      <c r="A885" s="197"/>
      <c r="B885" s="197"/>
      <c r="C885" s="198"/>
      <c r="D885" s="197"/>
      <c r="E885" s="197"/>
      <c r="F885" s="197"/>
      <c r="G885" s="197"/>
      <c r="I885" s="197"/>
      <c r="J885" s="197"/>
      <c r="K885" s="197"/>
      <c r="L885" s="197"/>
      <c r="M885" s="197"/>
      <c r="N885" s="197"/>
      <c r="T885" s="48"/>
      <c r="U885" s="48"/>
      <c r="V885" s="48"/>
      <c r="W885" s="48"/>
      <c r="X885" s="48"/>
      <c r="Y885" s="48"/>
      <c r="Z885" s="48"/>
    </row>
    <row r="886" spans="1:26" ht="12" customHeight="1" x14ac:dyDescent="0.3">
      <c r="A886" s="197"/>
      <c r="B886" s="197"/>
      <c r="C886" s="198"/>
      <c r="D886" s="197"/>
      <c r="E886" s="197"/>
      <c r="F886" s="197"/>
      <c r="G886" s="197"/>
      <c r="I886" s="197"/>
      <c r="J886" s="197"/>
      <c r="K886" s="197"/>
      <c r="L886" s="197"/>
      <c r="M886" s="197"/>
      <c r="N886" s="197"/>
      <c r="T886" s="48"/>
      <c r="U886" s="48"/>
      <c r="V886" s="48"/>
      <c r="W886" s="48"/>
      <c r="X886" s="48"/>
      <c r="Y886" s="48"/>
      <c r="Z886" s="48"/>
    </row>
    <row r="887" spans="1:26" ht="12" customHeight="1" x14ac:dyDescent="0.3">
      <c r="A887" s="197"/>
      <c r="B887" s="197"/>
      <c r="C887" s="198"/>
      <c r="D887" s="197"/>
      <c r="E887" s="197"/>
      <c r="F887" s="197"/>
      <c r="G887" s="197"/>
      <c r="I887" s="197"/>
      <c r="J887" s="197"/>
      <c r="K887" s="197"/>
      <c r="L887" s="197"/>
      <c r="M887" s="197"/>
      <c r="N887" s="197"/>
      <c r="T887" s="48"/>
      <c r="U887" s="48"/>
      <c r="V887" s="48"/>
      <c r="W887" s="48"/>
      <c r="X887" s="48"/>
      <c r="Y887" s="48"/>
      <c r="Z887" s="48"/>
    </row>
    <row r="888" spans="1:26" ht="12" customHeight="1" x14ac:dyDescent="0.3">
      <c r="A888" s="197"/>
      <c r="B888" s="197"/>
      <c r="C888" s="198"/>
      <c r="D888" s="197"/>
      <c r="E888" s="197"/>
      <c r="F888" s="197"/>
      <c r="G888" s="197"/>
      <c r="I888" s="197"/>
      <c r="J888" s="197"/>
      <c r="K888" s="197"/>
      <c r="L888" s="197"/>
      <c r="M888" s="197"/>
      <c r="N888" s="197"/>
      <c r="T888" s="48"/>
      <c r="U888" s="48"/>
      <c r="V888" s="48"/>
      <c r="W888" s="48"/>
      <c r="X888" s="48"/>
      <c r="Y888" s="48"/>
      <c r="Z888" s="48"/>
    </row>
    <row r="889" spans="1:26" ht="12" customHeight="1" x14ac:dyDescent="0.3">
      <c r="A889" s="197"/>
      <c r="B889" s="197"/>
      <c r="C889" s="198"/>
      <c r="D889" s="197"/>
      <c r="E889" s="197"/>
      <c r="F889" s="197"/>
      <c r="G889" s="197"/>
      <c r="I889" s="197"/>
      <c r="J889" s="197"/>
      <c r="K889" s="197"/>
      <c r="L889" s="197"/>
      <c r="M889" s="197"/>
      <c r="N889" s="197"/>
      <c r="T889" s="48"/>
      <c r="U889" s="48"/>
      <c r="V889" s="48"/>
      <c r="W889" s="48"/>
      <c r="X889" s="48"/>
      <c r="Y889" s="48"/>
      <c r="Z889" s="48"/>
    </row>
    <row r="890" spans="1:26" ht="12" customHeight="1" x14ac:dyDescent="0.3">
      <c r="A890" s="197"/>
      <c r="B890" s="197"/>
      <c r="C890" s="198"/>
      <c r="D890" s="197"/>
      <c r="E890" s="197"/>
      <c r="F890" s="197"/>
      <c r="G890" s="197"/>
      <c r="I890" s="197"/>
      <c r="J890" s="197"/>
      <c r="K890" s="197"/>
      <c r="L890" s="197"/>
      <c r="M890" s="197"/>
      <c r="N890" s="197"/>
      <c r="T890" s="48"/>
      <c r="U890" s="48"/>
      <c r="V890" s="48"/>
      <c r="W890" s="48"/>
      <c r="X890" s="48"/>
      <c r="Y890" s="48"/>
      <c r="Z890" s="48"/>
    </row>
    <row r="891" spans="1:26" ht="12" customHeight="1" x14ac:dyDescent="0.3">
      <c r="A891" s="197"/>
      <c r="B891" s="197"/>
      <c r="C891" s="198"/>
      <c r="D891" s="197"/>
      <c r="E891" s="197"/>
      <c r="F891" s="197"/>
      <c r="G891" s="197"/>
      <c r="I891" s="197"/>
      <c r="J891" s="197"/>
      <c r="K891" s="197"/>
      <c r="L891" s="197"/>
      <c r="M891" s="197"/>
      <c r="N891" s="197"/>
      <c r="T891" s="48"/>
      <c r="U891" s="48"/>
      <c r="V891" s="48"/>
      <c r="W891" s="48"/>
      <c r="X891" s="48"/>
      <c r="Y891" s="48"/>
      <c r="Z891" s="48"/>
    </row>
    <row r="892" spans="1:26" ht="12" customHeight="1" x14ac:dyDescent="0.3">
      <c r="A892" s="197"/>
      <c r="B892" s="197"/>
      <c r="C892" s="198"/>
      <c r="D892" s="197"/>
      <c r="E892" s="197"/>
      <c r="F892" s="197"/>
      <c r="G892" s="197"/>
      <c r="I892" s="197"/>
      <c r="J892" s="197"/>
      <c r="K892" s="197"/>
      <c r="L892" s="197"/>
      <c r="M892" s="197"/>
      <c r="N892" s="197"/>
      <c r="T892" s="48"/>
      <c r="U892" s="48"/>
      <c r="V892" s="48"/>
      <c r="W892" s="48"/>
      <c r="X892" s="48"/>
      <c r="Y892" s="48"/>
      <c r="Z892" s="48"/>
    </row>
    <row r="893" spans="1:26" ht="12" customHeight="1" x14ac:dyDescent="0.3">
      <c r="A893" s="197"/>
      <c r="B893" s="197"/>
      <c r="C893" s="198"/>
      <c r="D893" s="197"/>
      <c r="E893" s="197"/>
      <c r="F893" s="197"/>
      <c r="G893" s="197"/>
      <c r="I893" s="197"/>
      <c r="J893" s="197"/>
      <c r="K893" s="197"/>
      <c r="L893" s="197"/>
      <c r="M893" s="197"/>
      <c r="N893" s="197"/>
      <c r="T893" s="48"/>
      <c r="U893" s="48"/>
      <c r="V893" s="48"/>
      <c r="W893" s="48"/>
      <c r="X893" s="48"/>
      <c r="Y893" s="48"/>
      <c r="Z893" s="48"/>
    </row>
    <row r="894" spans="1:26" ht="12" customHeight="1" x14ac:dyDescent="0.3">
      <c r="A894" s="197"/>
      <c r="B894" s="197"/>
      <c r="C894" s="198"/>
      <c r="D894" s="197"/>
      <c r="E894" s="197"/>
      <c r="F894" s="197"/>
      <c r="G894" s="197"/>
      <c r="I894" s="197"/>
      <c r="J894" s="197"/>
      <c r="K894" s="197"/>
      <c r="L894" s="197"/>
      <c r="M894" s="197"/>
      <c r="N894" s="197"/>
      <c r="T894" s="48"/>
      <c r="U894" s="48"/>
      <c r="V894" s="48"/>
      <c r="W894" s="48"/>
      <c r="X894" s="48"/>
      <c r="Y894" s="48"/>
      <c r="Z894" s="48"/>
    </row>
    <row r="895" spans="1:26" ht="12" customHeight="1" x14ac:dyDescent="0.3">
      <c r="A895" s="197"/>
      <c r="B895" s="197"/>
      <c r="C895" s="198"/>
      <c r="D895" s="197"/>
      <c r="E895" s="197"/>
      <c r="F895" s="197"/>
      <c r="G895" s="197"/>
      <c r="I895" s="197"/>
      <c r="J895" s="197"/>
      <c r="K895" s="197"/>
      <c r="L895" s="197"/>
      <c r="M895" s="197"/>
      <c r="N895" s="197"/>
      <c r="T895" s="48"/>
      <c r="U895" s="48"/>
      <c r="V895" s="48"/>
      <c r="W895" s="48"/>
      <c r="X895" s="48"/>
      <c r="Y895" s="48"/>
      <c r="Z895" s="48"/>
    </row>
    <row r="896" spans="1:26" ht="12" customHeight="1" x14ac:dyDescent="0.3">
      <c r="A896" s="197"/>
      <c r="B896" s="197"/>
      <c r="C896" s="198"/>
      <c r="D896" s="197"/>
      <c r="E896" s="197"/>
      <c r="F896" s="197"/>
      <c r="G896" s="197"/>
      <c r="I896" s="197"/>
      <c r="J896" s="197"/>
      <c r="K896" s="197"/>
      <c r="L896" s="197"/>
      <c r="M896" s="197"/>
      <c r="N896" s="197"/>
      <c r="T896" s="48"/>
      <c r="U896" s="48"/>
      <c r="V896" s="48"/>
      <c r="W896" s="48"/>
      <c r="X896" s="48"/>
      <c r="Y896" s="48"/>
      <c r="Z896" s="48"/>
    </row>
    <row r="897" spans="1:26" ht="12" customHeight="1" x14ac:dyDescent="0.3">
      <c r="A897" s="197"/>
      <c r="B897" s="197"/>
      <c r="C897" s="198"/>
      <c r="D897" s="197"/>
      <c r="E897" s="197"/>
      <c r="F897" s="197"/>
      <c r="G897" s="197"/>
      <c r="I897" s="197"/>
      <c r="J897" s="197"/>
      <c r="K897" s="197"/>
      <c r="L897" s="197"/>
      <c r="M897" s="197"/>
      <c r="N897" s="197"/>
      <c r="T897" s="48"/>
      <c r="U897" s="48"/>
      <c r="V897" s="48"/>
      <c r="W897" s="48"/>
      <c r="X897" s="48"/>
      <c r="Y897" s="48"/>
      <c r="Z897" s="48"/>
    </row>
    <row r="898" spans="1:26" ht="12" customHeight="1" x14ac:dyDescent="0.3">
      <c r="A898" s="197"/>
      <c r="B898" s="197"/>
      <c r="C898" s="198"/>
      <c r="D898" s="197"/>
      <c r="E898" s="197"/>
      <c r="F898" s="197"/>
      <c r="G898" s="197"/>
      <c r="I898" s="197"/>
      <c r="J898" s="197"/>
      <c r="K898" s="197"/>
      <c r="L898" s="197"/>
      <c r="M898" s="197"/>
      <c r="N898" s="197"/>
      <c r="T898" s="48"/>
      <c r="U898" s="48"/>
      <c r="V898" s="48"/>
      <c r="W898" s="48"/>
      <c r="X898" s="48"/>
      <c r="Y898" s="48"/>
      <c r="Z898" s="48"/>
    </row>
    <row r="899" spans="1:26" ht="12" customHeight="1" x14ac:dyDescent="0.3">
      <c r="A899" s="197"/>
      <c r="B899" s="197"/>
      <c r="C899" s="198"/>
      <c r="D899" s="197"/>
      <c r="E899" s="197"/>
      <c r="F899" s="197"/>
      <c r="G899" s="197"/>
      <c r="I899" s="197"/>
      <c r="J899" s="197"/>
      <c r="K899" s="197"/>
      <c r="L899" s="197"/>
      <c r="M899" s="197"/>
      <c r="N899" s="197"/>
      <c r="T899" s="48"/>
      <c r="U899" s="48"/>
      <c r="V899" s="48"/>
      <c r="W899" s="48"/>
      <c r="X899" s="48"/>
      <c r="Y899" s="48"/>
      <c r="Z899" s="48"/>
    </row>
    <row r="900" spans="1:26" ht="12" customHeight="1" x14ac:dyDescent="0.3">
      <c r="A900" s="197"/>
      <c r="B900" s="197"/>
      <c r="C900" s="198"/>
      <c r="D900" s="197"/>
      <c r="E900" s="197"/>
      <c r="F900" s="197"/>
      <c r="G900" s="197"/>
      <c r="I900" s="197"/>
      <c r="J900" s="197"/>
      <c r="K900" s="197"/>
      <c r="L900" s="197"/>
      <c r="M900" s="197"/>
      <c r="N900" s="197"/>
      <c r="T900" s="48"/>
      <c r="U900" s="48"/>
      <c r="V900" s="48"/>
      <c r="W900" s="48"/>
      <c r="X900" s="48"/>
      <c r="Y900" s="48"/>
      <c r="Z900" s="48"/>
    </row>
    <row r="901" spans="1:26" ht="12" customHeight="1" x14ac:dyDescent="0.3">
      <c r="A901" s="197"/>
      <c r="B901" s="197"/>
      <c r="C901" s="198"/>
      <c r="D901" s="197"/>
      <c r="E901" s="197"/>
      <c r="F901" s="197"/>
      <c r="G901" s="197"/>
      <c r="I901" s="197"/>
      <c r="J901" s="197"/>
      <c r="K901" s="197"/>
      <c r="L901" s="197"/>
      <c r="M901" s="197"/>
      <c r="N901" s="197"/>
      <c r="T901" s="48"/>
      <c r="U901" s="48"/>
      <c r="V901" s="48"/>
      <c r="W901" s="48"/>
      <c r="X901" s="48"/>
      <c r="Y901" s="48"/>
      <c r="Z901" s="48"/>
    </row>
    <row r="902" spans="1:26" ht="12" customHeight="1" x14ac:dyDescent="0.3">
      <c r="A902" s="197"/>
      <c r="B902" s="197"/>
      <c r="C902" s="198"/>
      <c r="D902" s="197"/>
      <c r="E902" s="197"/>
      <c r="F902" s="197"/>
      <c r="G902" s="197"/>
      <c r="I902" s="197"/>
      <c r="J902" s="197"/>
      <c r="K902" s="197"/>
      <c r="L902" s="197"/>
      <c r="M902" s="197"/>
      <c r="N902" s="197"/>
      <c r="T902" s="48"/>
      <c r="U902" s="48"/>
      <c r="V902" s="48"/>
      <c r="W902" s="48"/>
      <c r="X902" s="48"/>
      <c r="Y902" s="48"/>
      <c r="Z902" s="48"/>
    </row>
    <row r="903" spans="1:26" ht="12" customHeight="1" x14ac:dyDescent="0.3">
      <c r="A903" s="197"/>
      <c r="B903" s="197"/>
      <c r="C903" s="198"/>
      <c r="D903" s="197"/>
      <c r="E903" s="197"/>
      <c r="F903" s="197"/>
      <c r="G903" s="197"/>
      <c r="I903" s="197"/>
      <c r="J903" s="197"/>
      <c r="K903" s="197"/>
      <c r="L903" s="197"/>
      <c r="M903" s="197"/>
      <c r="N903" s="197"/>
      <c r="T903" s="48"/>
      <c r="U903" s="48"/>
      <c r="V903" s="48"/>
      <c r="W903" s="48"/>
      <c r="X903" s="48"/>
      <c r="Y903" s="48"/>
      <c r="Z903" s="48"/>
    </row>
    <row r="904" spans="1:26" ht="12" customHeight="1" x14ac:dyDescent="0.3">
      <c r="A904" s="197"/>
      <c r="B904" s="197"/>
      <c r="C904" s="198"/>
      <c r="D904" s="197"/>
      <c r="E904" s="197"/>
      <c r="F904" s="197"/>
      <c r="G904" s="197"/>
      <c r="I904" s="197"/>
      <c r="J904" s="197"/>
      <c r="K904" s="197"/>
      <c r="L904" s="197"/>
      <c r="M904" s="197"/>
      <c r="N904" s="197"/>
      <c r="T904" s="48"/>
      <c r="U904" s="48"/>
      <c r="V904" s="48"/>
      <c r="W904" s="48"/>
      <c r="X904" s="48"/>
      <c r="Y904" s="48"/>
      <c r="Z904" s="48"/>
    </row>
    <row r="905" spans="1:26" ht="12" customHeight="1" x14ac:dyDescent="0.3">
      <c r="A905" s="197"/>
      <c r="B905" s="197"/>
      <c r="C905" s="198"/>
      <c r="D905" s="197"/>
      <c r="E905" s="197"/>
      <c r="F905" s="197"/>
      <c r="G905" s="197"/>
      <c r="I905" s="197"/>
      <c r="J905" s="197"/>
      <c r="K905" s="197"/>
      <c r="L905" s="197"/>
      <c r="M905" s="197"/>
      <c r="N905" s="197"/>
      <c r="T905" s="48"/>
      <c r="U905" s="48"/>
      <c r="V905" s="48"/>
      <c r="W905" s="48"/>
      <c r="X905" s="48"/>
      <c r="Y905" s="48"/>
      <c r="Z905" s="48"/>
    </row>
    <row r="906" spans="1:26" ht="12" customHeight="1" x14ac:dyDescent="0.3">
      <c r="A906" s="197"/>
      <c r="B906" s="197"/>
      <c r="C906" s="198"/>
      <c r="D906" s="197"/>
      <c r="E906" s="197"/>
      <c r="F906" s="197"/>
      <c r="G906" s="197"/>
      <c r="I906" s="197"/>
      <c r="J906" s="197"/>
      <c r="K906" s="197"/>
      <c r="L906" s="197"/>
      <c r="M906" s="197"/>
      <c r="N906" s="197"/>
      <c r="T906" s="48"/>
      <c r="U906" s="48"/>
      <c r="V906" s="48"/>
      <c r="W906" s="48"/>
      <c r="X906" s="48"/>
      <c r="Y906" s="48"/>
      <c r="Z906" s="48"/>
    </row>
    <row r="907" spans="1:26" ht="12" customHeight="1" x14ac:dyDescent="0.3">
      <c r="A907" s="197"/>
      <c r="B907" s="197"/>
      <c r="C907" s="198"/>
      <c r="D907" s="197"/>
      <c r="E907" s="197"/>
      <c r="F907" s="197"/>
      <c r="G907" s="197"/>
      <c r="I907" s="197"/>
      <c r="J907" s="197"/>
      <c r="K907" s="197"/>
      <c r="L907" s="197"/>
      <c r="M907" s="197"/>
      <c r="N907" s="197"/>
      <c r="T907" s="48"/>
      <c r="U907" s="48"/>
      <c r="V907" s="48"/>
      <c r="W907" s="48"/>
      <c r="X907" s="48"/>
      <c r="Y907" s="48"/>
      <c r="Z907" s="48"/>
    </row>
    <row r="908" spans="1:26" ht="12" customHeight="1" x14ac:dyDescent="0.3">
      <c r="A908" s="197"/>
      <c r="B908" s="197"/>
      <c r="C908" s="198"/>
      <c r="D908" s="197"/>
      <c r="E908" s="197"/>
      <c r="F908" s="197"/>
      <c r="G908" s="197"/>
      <c r="I908" s="197"/>
      <c r="J908" s="197"/>
      <c r="K908" s="197"/>
      <c r="L908" s="197"/>
      <c r="M908" s="197"/>
      <c r="N908" s="197"/>
      <c r="T908" s="48"/>
      <c r="U908" s="48"/>
      <c r="V908" s="48"/>
      <c r="W908" s="48"/>
      <c r="X908" s="48"/>
      <c r="Y908" s="48"/>
      <c r="Z908" s="48"/>
    </row>
    <row r="909" spans="1:26" ht="12" customHeight="1" x14ac:dyDescent="0.3">
      <c r="A909" s="197"/>
      <c r="B909" s="197"/>
      <c r="C909" s="198"/>
      <c r="D909" s="197"/>
      <c r="E909" s="197"/>
      <c r="F909" s="197"/>
      <c r="G909" s="197"/>
      <c r="I909" s="197"/>
      <c r="J909" s="197"/>
      <c r="K909" s="197"/>
      <c r="L909" s="197"/>
      <c r="M909" s="197"/>
      <c r="N909" s="197"/>
      <c r="T909" s="48"/>
      <c r="U909" s="48"/>
      <c r="V909" s="48"/>
      <c r="W909" s="48"/>
      <c r="X909" s="48"/>
      <c r="Y909" s="48"/>
      <c r="Z909" s="48"/>
    </row>
    <row r="910" spans="1:26" ht="12" customHeight="1" x14ac:dyDescent="0.3">
      <c r="A910" s="197"/>
      <c r="B910" s="197"/>
      <c r="C910" s="198"/>
      <c r="D910" s="197"/>
      <c r="E910" s="197"/>
      <c r="F910" s="197"/>
      <c r="G910" s="197"/>
      <c r="I910" s="197"/>
      <c r="J910" s="197"/>
      <c r="K910" s="197"/>
      <c r="L910" s="197"/>
      <c r="M910" s="197"/>
      <c r="N910" s="197"/>
      <c r="T910" s="48"/>
      <c r="U910" s="48"/>
      <c r="V910" s="48"/>
      <c r="W910" s="48"/>
      <c r="X910" s="48"/>
      <c r="Y910" s="48"/>
      <c r="Z910" s="48"/>
    </row>
    <row r="911" spans="1:26" ht="12" customHeight="1" x14ac:dyDescent="0.3">
      <c r="A911" s="197"/>
      <c r="B911" s="197"/>
      <c r="C911" s="198"/>
      <c r="D911" s="197"/>
      <c r="E911" s="197"/>
      <c r="F911" s="197"/>
      <c r="G911" s="197"/>
      <c r="I911" s="197"/>
      <c r="J911" s="197"/>
      <c r="K911" s="197"/>
      <c r="L911" s="197"/>
      <c r="M911" s="197"/>
      <c r="N911" s="197"/>
      <c r="T911" s="48"/>
      <c r="U911" s="48"/>
      <c r="V911" s="48"/>
      <c r="W911" s="48"/>
      <c r="X911" s="48"/>
      <c r="Y911" s="48"/>
      <c r="Z911" s="48"/>
    </row>
    <row r="912" spans="1:26" ht="12" customHeight="1" x14ac:dyDescent="0.3">
      <c r="A912" s="197"/>
      <c r="B912" s="197"/>
      <c r="C912" s="198"/>
      <c r="D912" s="197"/>
      <c r="E912" s="197"/>
      <c r="F912" s="197"/>
      <c r="G912" s="197"/>
      <c r="I912" s="197"/>
      <c r="J912" s="197"/>
      <c r="K912" s="197"/>
      <c r="L912" s="197"/>
      <c r="M912" s="197"/>
      <c r="N912" s="197"/>
      <c r="T912" s="48"/>
      <c r="U912" s="48"/>
      <c r="V912" s="48"/>
      <c r="W912" s="48"/>
      <c r="X912" s="48"/>
      <c r="Y912" s="48"/>
      <c r="Z912" s="48"/>
    </row>
    <row r="913" spans="1:26" ht="12" customHeight="1" x14ac:dyDescent="0.3">
      <c r="A913" s="197"/>
      <c r="B913" s="197"/>
      <c r="C913" s="198"/>
      <c r="D913" s="197"/>
      <c r="E913" s="197"/>
      <c r="F913" s="197"/>
      <c r="G913" s="197"/>
      <c r="I913" s="197"/>
      <c r="J913" s="197"/>
      <c r="K913" s="197"/>
      <c r="L913" s="197"/>
      <c r="M913" s="197"/>
      <c r="N913" s="197"/>
      <c r="T913" s="48"/>
      <c r="U913" s="48"/>
      <c r="V913" s="48"/>
      <c r="W913" s="48"/>
      <c r="X913" s="48"/>
      <c r="Y913" s="48"/>
      <c r="Z913" s="48"/>
    </row>
    <row r="914" spans="1:26" ht="12" customHeight="1" x14ac:dyDescent="0.3">
      <c r="A914" s="197"/>
      <c r="B914" s="197"/>
      <c r="C914" s="198"/>
      <c r="D914" s="197"/>
      <c r="E914" s="197"/>
      <c r="F914" s="197"/>
      <c r="G914" s="197"/>
      <c r="I914" s="197"/>
      <c r="J914" s="197"/>
      <c r="K914" s="197"/>
      <c r="L914" s="197"/>
      <c r="M914" s="197"/>
      <c r="N914" s="197"/>
      <c r="T914" s="48"/>
      <c r="U914" s="48"/>
      <c r="V914" s="48"/>
      <c r="W914" s="48"/>
      <c r="X914" s="48"/>
      <c r="Y914" s="48"/>
      <c r="Z914" s="48"/>
    </row>
    <row r="915" spans="1:26" ht="12" customHeight="1" x14ac:dyDescent="0.3">
      <c r="A915" s="197"/>
      <c r="B915" s="197"/>
      <c r="C915" s="198"/>
      <c r="D915" s="197"/>
      <c r="E915" s="197"/>
      <c r="F915" s="197"/>
      <c r="G915" s="197"/>
      <c r="I915" s="197"/>
      <c r="J915" s="197"/>
      <c r="K915" s="197"/>
      <c r="L915" s="197"/>
      <c r="M915" s="197"/>
      <c r="N915" s="197"/>
      <c r="T915" s="48"/>
      <c r="U915" s="48"/>
      <c r="V915" s="48"/>
      <c r="W915" s="48"/>
      <c r="X915" s="48"/>
      <c r="Y915" s="48"/>
      <c r="Z915" s="48"/>
    </row>
    <row r="916" spans="1:26" ht="12" customHeight="1" x14ac:dyDescent="0.3">
      <c r="A916" s="197"/>
      <c r="B916" s="197"/>
      <c r="C916" s="198"/>
      <c r="D916" s="197"/>
      <c r="E916" s="197"/>
      <c r="F916" s="197"/>
      <c r="G916" s="197"/>
      <c r="I916" s="197"/>
      <c r="J916" s="197"/>
      <c r="K916" s="197"/>
      <c r="L916" s="197"/>
      <c r="M916" s="197"/>
      <c r="N916" s="197"/>
      <c r="T916" s="48"/>
      <c r="U916" s="48"/>
      <c r="V916" s="48"/>
      <c r="W916" s="48"/>
      <c r="X916" s="48"/>
      <c r="Y916" s="48"/>
      <c r="Z916" s="48"/>
    </row>
    <row r="917" spans="1:26" ht="12" customHeight="1" x14ac:dyDescent="0.3">
      <c r="T917" s="48"/>
      <c r="U917" s="48"/>
      <c r="V917" s="48"/>
      <c r="W917" s="48"/>
      <c r="X917" s="48"/>
      <c r="Y917" s="48"/>
      <c r="Z917" s="48"/>
    </row>
    <row r="918" spans="1:26" ht="12" customHeight="1" x14ac:dyDescent="0.3">
      <c r="T918" s="48"/>
      <c r="U918" s="48"/>
      <c r="V918" s="48"/>
      <c r="W918" s="48"/>
      <c r="X918" s="48"/>
      <c r="Y918" s="48"/>
      <c r="Z918" s="48"/>
    </row>
    <row r="919" spans="1:26" ht="12" customHeight="1" x14ac:dyDescent="0.3">
      <c r="T919" s="48"/>
      <c r="U919" s="48"/>
      <c r="V919" s="48"/>
      <c r="W919" s="48"/>
      <c r="X919" s="48"/>
      <c r="Y919" s="48"/>
      <c r="Z919" s="48"/>
    </row>
    <row r="920" spans="1:26" ht="12" customHeight="1" x14ac:dyDescent="0.3">
      <c r="T920" s="48"/>
      <c r="U920" s="48"/>
      <c r="V920" s="48"/>
      <c r="W920" s="48"/>
      <c r="X920" s="48"/>
      <c r="Y920" s="48"/>
      <c r="Z920" s="48"/>
    </row>
    <row r="921" spans="1:26" ht="12" customHeight="1" x14ac:dyDescent="0.3">
      <c r="T921" s="48"/>
      <c r="U921" s="48"/>
      <c r="V921" s="48"/>
      <c r="W921" s="48"/>
      <c r="X921" s="48"/>
      <c r="Y921" s="48"/>
      <c r="Z921" s="48"/>
    </row>
    <row r="922" spans="1:26" ht="12" customHeight="1" x14ac:dyDescent="0.3">
      <c r="T922" s="48"/>
      <c r="U922" s="48"/>
      <c r="V922" s="48"/>
      <c r="W922" s="48"/>
      <c r="X922" s="48"/>
      <c r="Y922" s="48"/>
      <c r="Z922" s="48"/>
    </row>
    <row r="923" spans="1:26" ht="12" customHeight="1" x14ac:dyDescent="0.3">
      <c r="T923" s="48"/>
      <c r="U923" s="48"/>
      <c r="V923" s="48"/>
      <c r="W923" s="48"/>
      <c r="X923" s="48"/>
      <c r="Y923" s="48"/>
      <c r="Z923" s="48"/>
    </row>
    <row r="924" spans="1:26" ht="12" customHeight="1" x14ac:dyDescent="0.3">
      <c r="T924" s="48"/>
      <c r="U924" s="48"/>
      <c r="V924" s="48"/>
      <c r="W924" s="48"/>
      <c r="X924" s="48"/>
      <c r="Y924" s="48"/>
      <c r="Z924" s="48"/>
    </row>
    <row r="925" spans="1:26" ht="12" customHeight="1" x14ac:dyDescent="0.3">
      <c r="T925" s="48"/>
      <c r="U925" s="48"/>
      <c r="V925" s="48"/>
      <c r="W925" s="48"/>
      <c r="X925" s="48"/>
      <c r="Y925" s="48"/>
      <c r="Z925" s="48"/>
    </row>
    <row r="926" spans="1:26" ht="12" customHeight="1" x14ac:dyDescent="0.3">
      <c r="T926" s="48"/>
      <c r="U926" s="48"/>
      <c r="V926" s="48"/>
      <c r="W926" s="48"/>
      <c r="X926" s="48"/>
      <c r="Y926" s="48"/>
      <c r="Z926" s="48"/>
    </row>
    <row r="927" spans="1:26" ht="12" customHeight="1" x14ac:dyDescent="0.3">
      <c r="T927" s="48"/>
      <c r="U927" s="48"/>
      <c r="V927" s="48"/>
      <c r="W927" s="48"/>
      <c r="X927" s="48"/>
      <c r="Y927" s="48"/>
      <c r="Z927" s="48"/>
    </row>
    <row r="928" spans="1:26" ht="12" customHeight="1" x14ac:dyDescent="0.3">
      <c r="T928" s="48"/>
      <c r="U928" s="48"/>
      <c r="V928" s="48"/>
      <c r="W928" s="48"/>
      <c r="X928" s="48"/>
      <c r="Y928" s="48"/>
      <c r="Z928" s="48"/>
    </row>
    <row r="929" spans="20:26" ht="12" customHeight="1" x14ac:dyDescent="0.3">
      <c r="T929" s="48"/>
      <c r="U929" s="48"/>
      <c r="V929" s="48"/>
      <c r="W929" s="48"/>
      <c r="X929" s="48"/>
      <c r="Y929" s="48"/>
      <c r="Z929" s="48"/>
    </row>
    <row r="930" spans="20:26" ht="12" customHeight="1" x14ac:dyDescent="0.3">
      <c r="T930" s="48"/>
      <c r="U930" s="48"/>
      <c r="V930" s="48"/>
      <c r="W930" s="48"/>
      <c r="X930" s="48"/>
      <c r="Y930" s="48"/>
      <c r="Z930" s="48"/>
    </row>
    <row r="931" spans="20:26" ht="12" customHeight="1" x14ac:dyDescent="0.3">
      <c r="T931" s="48"/>
      <c r="U931" s="48"/>
      <c r="V931" s="48"/>
      <c r="W931" s="48"/>
      <c r="X931" s="48"/>
      <c r="Y931" s="48"/>
      <c r="Z931" s="48"/>
    </row>
    <row r="932" spans="20:26" ht="12" customHeight="1" x14ac:dyDescent="0.3">
      <c r="T932" s="48"/>
      <c r="U932" s="48"/>
      <c r="V932" s="48"/>
      <c r="W932" s="48"/>
      <c r="X932" s="48"/>
      <c r="Y932" s="48"/>
      <c r="Z932" s="48"/>
    </row>
    <row r="933" spans="20:26" ht="12" customHeight="1" x14ac:dyDescent="0.3">
      <c r="T933" s="48"/>
      <c r="U933" s="48"/>
      <c r="V933" s="48"/>
      <c r="W933" s="48"/>
      <c r="X933" s="48"/>
      <c r="Y933" s="48"/>
      <c r="Z933" s="48"/>
    </row>
    <row r="934" spans="20:26" ht="12" customHeight="1" x14ac:dyDescent="0.3">
      <c r="T934" s="48"/>
      <c r="U934" s="48"/>
      <c r="V934" s="48"/>
      <c r="W934" s="48"/>
      <c r="X934" s="48"/>
      <c r="Y934" s="48"/>
      <c r="Z934" s="48"/>
    </row>
    <row r="935" spans="20:26" ht="12" customHeight="1" x14ac:dyDescent="0.3">
      <c r="T935" s="48"/>
      <c r="U935" s="48"/>
      <c r="V935" s="48"/>
      <c r="W935" s="48"/>
      <c r="X935" s="48"/>
      <c r="Y935" s="48"/>
      <c r="Z935" s="48"/>
    </row>
    <row r="936" spans="20:26" ht="12" customHeight="1" x14ac:dyDescent="0.3">
      <c r="T936" s="48"/>
      <c r="U936" s="48"/>
      <c r="V936" s="48"/>
      <c r="W936" s="48"/>
      <c r="X936" s="48"/>
      <c r="Y936" s="48"/>
      <c r="Z936" s="48"/>
    </row>
    <row r="937" spans="20:26" ht="12" customHeight="1" x14ac:dyDescent="0.3">
      <c r="T937" s="48"/>
      <c r="U937" s="48"/>
      <c r="V937" s="48"/>
      <c r="W937" s="48"/>
      <c r="X937" s="48"/>
      <c r="Y937" s="48"/>
      <c r="Z937" s="48"/>
    </row>
    <row r="938" spans="20:26" ht="12" customHeight="1" x14ac:dyDescent="0.3">
      <c r="T938" s="48"/>
      <c r="U938" s="48"/>
      <c r="V938" s="48"/>
      <c r="W938" s="48"/>
      <c r="X938" s="48"/>
      <c r="Y938" s="48"/>
      <c r="Z938" s="48"/>
    </row>
    <row r="939" spans="20:26" ht="12" customHeight="1" x14ac:dyDescent="0.3">
      <c r="T939" s="48"/>
      <c r="U939" s="48"/>
      <c r="V939" s="48"/>
      <c r="W939" s="48"/>
      <c r="X939" s="48"/>
      <c r="Y939" s="48"/>
      <c r="Z939" s="48"/>
    </row>
    <row r="940" spans="20:26" ht="12" customHeight="1" x14ac:dyDescent="0.3">
      <c r="T940" s="48"/>
      <c r="U940" s="48"/>
      <c r="V940" s="48"/>
      <c r="W940" s="48"/>
      <c r="X940" s="48"/>
      <c r="Y940" s="48"/>
      <c r="Z940" s="48"/>
    </row>
    <row r="941" spans="20:26" ht="12" customHeight="1" x14ac:dyDescent="0.3">
      <c r="T941" s="48"/>
      <c r="U941" s="48"/>
      <c r="V941" s="48"/>
      <c r="W941" s="48"/>
      <c r="X941" s="48"/>
      <c r="Y941" s="48"/>
      <c r="Z941" s="48"/>
    </row>
    <row r="942" spans="20:26" ht="12" customHeight="1" x14ac:dyDescent="0.3">
      <c r="T942" s="48"/>
      <c r="U942" s="48"/>
      <c r="V942" s="48"/>
      <c r="W942" s="48"/>
      <c r="X942" s="48"/>
      <c r="Y942" s="48"/>
      <c r="Z942" s="48"/>
    </row>
    <row r="943" spans="20:26" ht="12" customHeight="1" x14ac:dyDescent="0.3">
      <c r="T943" s="48"/>
      <c r="U943" s="48"/>
      <c r="V943" s="48"/>
      <c r="W943" s="48"/>
      <c r="X943" s="48"/>
      <c r="Y943" s="48"/>
      <c r="Z943" s="48"/>
    </row>
    <row r="944" spans="20:26" ht="12" customHeight="1" x14ac:dyDescent="0.3">
      <c r="T944" s="48"/>
      <c r="U944" s="48"/>
      <c r="V944" s="48"/>
      <c r="W944" s="48"/>
      <c r="X944" s="48"/>
      <c r="Y944" s="48"/>
      <c r="Z944" s="48"/>
    </row>
    <row r="945" spans="20:26" ht="12" customHeight="1" x14ac:dyDescent="0.3">
      <c r="T945" s="48"/>
      <c r="U945" s="48"/>
      <c r="V945" s="48"/>
      <c r="W945" s="48"/>
      <c r="X945" s="48"/>
      <c r="Y945" s="48"/>
      <c r="Z945" s="48"/>
    </row>
    <row r="946" spans="20:26" ht="12" customHeight="1" x14ac:dyDescent="0.3">
      <c r="T946" s="48"/>
      <c r="U946" s="48"/>
      <c r="V946" s="48"/>
      <c r="W946" s="48"/>
      <c r="X946" s="48"/>
      <c r="Y946" s="48"/>
      <c r="Z946" s="48"/>
    </row>
    <row r="947" spans="20:26" ht="12" customHeight="1" x14ac:dyDescent="0.3">
      <c r="T947" s="48"/>
      <c r="U947" s="48"/>
      <c r="V947" s="48"/>
      <c r="W947" s="48"/>
      <c r="X947" s="48"/>
      <c r="Y947" s="48"/>
      <c r="Z947" s="48"/>
    </row>
    <row r="948" spans="20:26" ht="12" customHeight="1" x14ac:dyDescent="0.3">
      <c r="T948" s="48"/>
      <c r="U948" s="48"/>
      <c r="V948" s="48"/>
      <c r="W948" s="48"/>
      <c r="X948" s="48"/>
      <c r="Y948" s="48"/>
      <c r="Z948" s="48"/>
    </row>
    <row r="949" spans="20:26" ht="12" customHeight="1" x14ac:dyDescent="0.3">
      <c r="T949" s="48"/>
      <c r="U949" s="48"/>
      <c r="V949" s="48"/>
      <c r="W949" s="48"/>
      <c r="X949" s="48"/>
      <c r="Y949" s="48"/>
      <c r="Z949" s="48"/>
    </row>
    <row r="950" spans="20:26" ht="12" customHeight="1" x14ac:dyDescent="0.3">
      <c r="T950" s="48"/>
      <c r="U950" s="48"/>
      <c r="V950" s="48"/>
      <c r="W950" s="48"/>
      <c r="X950" s="48"/>
      <c r="Y950" s="48"/>
      <c r="Z950" s="48"/>
    </row>
    <row r="951" spans="20:26" ht="12" customHeight="1" x14ac:dyDescent="0.3">
      <c r="T951" s="48"/>
      <c r="U951" s="48"/>
      <c r="V951" s="48"/>
      <c r="W951" s="48"/>
      <c r="X951" s="48"/>
      <c r="Y951" s="48"/>
      <c r="Z951" s="48"/>
    </row>
    <row r="952" spans="20:26" ht="12" customHeight="1" x14ac:dyDescent="0.3">
      <c r="T952" s="48"/>
      <c r="U952" s="48"/>
      <c r="V952" s="48"/>
      <c r="W952" s="48"/>
      <c r="X952" s="48"/>
      <c r="Y952" s="48"/>
      <c r="Z952" s="48"/>
    </row>
    <row r="953" spans="20:26" ht="12" customHeight="1" x14ac:dyDescent="0.3">
      <c r="T953" s="48"/>
      <c r="U953" s="48"/>
      <c r="V953" s="48"/>
      <c r="W953" s="48"/>
      <c r="X953" s="48"/>
      <c r="Y953" s="48"/>
      <c r="Z953" s="48"/>
    </row>
    <row r="954" spans="20:26" ht="12" customHeight="1" x14ac:dyDescent="0.3">
      <c r="T954" s="48"/>
      <c r="U954" s="48"/>
      <c r="V954" s="48"/>
      <c r="W954" s="48"/>
      <c r="X954" s="48"/>
      <c r="Y954" s="48"/>
      <c r="Z954" s="48"/>
    </row>
    <row r="955" spans="20:26" ht="12" customHeight="1" x14ac:dyDescent="0.3">
      <c r="T955" s="48"/>
      <c r="U955" s="48"/>
      <c r="V955" s="48"/>
      <c r="W955" s="48"/>
      <c r="X955" s="48"/>
      <c r="Y955" s="48"/>
      <c r="Z955" s="48"/>
    </row>
    <row r="956" spans="20:26" ht="12" customHeight="1" x14ac:dyDescent="0.3">
      <c r="T956" s="48"/>
      <c r="U956" s="48"/>
      <c r="V956" s="48"/>
      <c r="W956" s="48"/>
      <c r="X956" s="48"/>
      <c r="Y956" s="48"/>
      <c r="Z956" s="48"/>
    </row>
    <row r="957" spans="20:26" ht="12" customHeight="1" x14ac:dyDescent="0.3">
      <c r="T957" s="48"/>
      <c r="U957" s="48"/>
      <c r="V957" s="48"/>
      <c r="W957" s="48"/>
      <c r="X957" s="48"/>
      <c r="Y957" s="48"/>
      <c r="Z957" s="48"/>
    </row>
    <row r="958" spans="20:26" ht="12" customHeight="1" x14ac:dyDescent="0.3">
      <c r="T958" s="48"/>
      <c r="U958" s="48"/>
      <c r="V958" s="48"/>
      <c r="W958" s="48"/>
      <c r="X958" s="48"/>
      <c r="Y958" s="48"/>
      <c r="Z958" s="48"/>
    </row>
    <row r="959" spans="20:26" ht="12" customHeight="1" x14ac:dyDescent="0.3">
      <c r="T959" s="48"/>
      <c r="U959" s="48"/>
      <c r="V959" s="48"/>
      <c r="W959" s="48"/>
      <c r="X959" s="48"/>
      <c r="Y959" s="48"/>
      <c r="Z959" s="48"/>
    </row>
    <row r="960" spans="20:26" ht="12" customHeight="1" x14ac:dyDescent="0.3">
      <c r="T960" s="48"/>
      <c r="U960" s="48"/>
      <c r="V960" s="48"/>
      <c r="W960" s="48"/>
      <c r="X960" s="48"/>
      <c r="Y960" s="48"/>
      <c r="Z960" s="48"/>
    </row>
    <row r="961" spans="20:26" ht="12" customHeight="1" x14ac:dyDescent="0.3">
      <c r="T961" s="48"/>
      <c r="U961" s="48"/>
      <c r="V961" s="48"/>
      <c r="W961" s="48"/>
      <c r="X961" s="48"/>
      <c r="Y961" s="48"/>
      <c r="Z961" s="48"/>
    </row>
    <row r="962" spans="20:26" ht="12" customHeight="1" x14ac:dyDescent="0.3">
      <c r="T962" s="48"/>
      <c r="U962" s="48"/>
      <c r="V962" s="48"/>
      <c r="W962" s="48"/>
      <c r="X962" s="48"/>
      <c r="Y962" s="48"/>
      <c r="Z962" s="48"/>
    </row>
    <row r="963" spans="20:26" ht="12" customHeight="1" x14ac:dyDescent="0.3">
      <c r="T963" s="48"/>
      <c r="U963" s="48"/>
      <c r="V963" s="48"/>
      <c r="W963" s="48"/>
      <c r="X963" s="48"/>
      <c r="Y963" s="48"/>
      <c r="Z963" s="48"/>
    </row>
    <row r="964" spans="20:26" ht="12" customHeight="1" x14ac:dyDescent="0.3">
      <c r="T964" s="48"/>
      <c r="U964" s="48"/>
      <c r="V964" s="48"/>
      <c r="W964" s="48"/>
      <c r="X964" s="48"/>
      <c r="Y964" s="48"/>
      <c r="Z964" s="48"/>
    </row>
    <row r="965" spans="20:26" ht="12" customHeight="1" x14ac:dyDescent="0.3">
      <c r="T965" s="48"/>
      <c r="U965" s="48"/>
      <c r="V965" s="48"/>
      <c r="W965" s="48"/>
      <c r="X965" s="48"/>
      <c r="Y965" s="48"/>
      <c r="Z965" s="48"/>
    </row>
    <row r="966" spans="20:26" ht="12" customHeight="1" x14ac:dyDescent="0.3">
      <c r="T966" s="48"/>
      <c r="U966" s="48"/>
      <c r="V966" s="48"/>
      <c r="W966" s="48"/>
      <c r="X966" s="48"/>
      <c r="Y966" s="48"/>
      <c r="Z966" s="48"/>
    </row>
    <row r="967" spans="20:26" ht="12" customHeight="1" x14ac:dyDescent="0.3">
      <c r="T967" s="48"/>
      <c r="U967" s="48"/>
      <c r="V967" s="48"/>
      <c r="W967" s="48"/>
      <c r="X967" s="48"/>
      <c r="Y967" s="48"/>
      <c r="Z967" s="48"/>
    </row>
    <row r="968" spans="20:26" ht="12" customHeight="1" x14ac:dyDescent="0.3">
      <c r="T968" s="48"/>
      <c r="U968" s="48"/>
      <c r="V968" s="48"/>
      <c r="W968" s="48"/>
      <c r="X968" s="48"/>
      <c r="Y968" s="48"/>
      <c r="Z968" s="48"/>
    </row>
    <row r="969" spans="20:26" ht="12" customHeight="1" x14ac:dyDescent="0.3">
      <c r="T969" s="48"/>
      <c r="U969" s="48"/>
      <c r="V969" s="48"/>
      <c r="W969" s="48"/>
      <c r="X969" s="48"/>
      <c r="Y969" s="48"/>
      <c r="Z969" s="48"/>
    </row>
    <row r="970" spans="20:26" ht="12" customHeight="1" x14ac:dyDescent="0.3">
      <c r="T970" s="48"/>
      <c r="U970" s="48"/>
      <c r="V970" s="48"/>
      <c r="W970" s="48"/>
      <c r="X970" s="48"/>
      <c r="Y970" s="48"/>
      <c r="Z970" s="48"/>
    </row>
    <row r="971" spans="20:26" ht="12" customHeight="1" x14ac:dyDescent="0.3">
      <c r="T971" s="48"/>
      <c r="U971" s="48"/>
      <c r="V971" s="48"/>
      <c r="W971" s="48"/>
      <c r="X971" s="48"/>
      <c r="Y971" s="48"/>
      <c r="Z971" s="48"/>
    </row>
    <row r="972" spans="20:26" ht="12" customHeight="1" x14ac:dyDescent="0.3">
      <c r="T972" s="48"/>
      <c r="U972" s="48"/>
      <c r="V972" s="48"/>
      <c r="W972" s="48"/>
      <c r="X972" s="48"/>
      <c r="Y972" s="48"/>
      <c r="Z972" s="48"/>
    </row>
    <row r="973" spans="20:26" ht="12" customHeight="1" x14ac:dyDescent="0.3">
      <c r="T973" s="48"/>
      <c r="U973" s="48"/>
      <c r="V973" s="48"/>
      <c r="W973" s="48"/>
      <c r="X973" s="48"/>
      <c r="Y973" s="48"/>
      <c r="Z973" s="48"/>
    </row>
    <row r="974" spans="20:26" ht="12" customHeight="1" x14ac:dyDescent="0.3">
      <c r="T974" s="48"/>
      <c r="U974" s="48"/>
      <c r="V974" s="48"/>
      <c r="W974" s="48"/>
      <c r="X974" s="48"/>
      <c r="Y974" s="48"/>
      <c r="Z974" s="48"/>
    </row>
    <row r="975" spans="20:26" ht="12" customHeight="1" x14ac:dyDescent="0.3">
      <c r="T975" s="48"/>
      <c r="U975" s="48"/>
      <c r="V975" s="48"/>
      <c r="W975" s="48"/>
      <c r="X975" s="48"/>
      <c r="Y975" s="48"/>
      <c r="Z975" s="48"/>
    </row>
    <row r="976" spans="20:26" ht="12" customHeight="1" x14ac:dyDescent="0.3">
      <c r="T976" s="48"/>
      <c r="U976" s="48"/>
      <c r="V976" s="48"/>
      <c r="W976" s="48"/>
      <c r="X976" s="48"/>
      <c r="Y976" s="48"/>
      <c r="Z976" s="48"/>
    </row>
    <row r="977" spans="20:26" ht="12" customHeight="1" x14ac:dyDescent="0.3">
      <c r="T977" s="48"/>
      <c r="U977" s="48"/>
      <c r="V977" s="48"/>
      <c r="W977" s="48"/>
      <c r="X977" s="48"/>
      <c r="Y977" s="48"/>
      <c r="Z977" s="48"/>
    </row>
    <row r="978" spans="20:26" ht="12" customHeight="1" x14ac:dyDescent="0.3">
      <c r="T978" s="48"/>
      <c r="U978" s="48"/>
      <c r="V978" s="48"/>
      <c r="W978" s="48"/>
      <c r="X978" s="48"/>
      <c r="Y978" s="48"/>
      <c r="Z978" s="48"/>
    </row>
    <row r="979" spans="20:26" ht="12" customHeight="1" x14ac:dyDescent="0.3">
      <c r="T979" s="48"/>
      <c r="U979" s="48"/>
      <c r="V979" s="48"/>
      <c r="W979" s="48"/>
      <c r="X979" s="48"/>
      <c r="Y979" s="48"/>
      <c r="Z979" s="48"/>
    </row>
    <row r="980" spans="20:26" ht="12" customHeight="1" x14ac:dyDescent="0.3">
      <c r="T980" s="48"/>
      <c r="U980" s="48"/>
      <c r="V980" s="48"/>
      <c r="W980" s="48"/>
      <c r="X980" s="48"/>
      <c r="Y980" s="48"/>
      <c r="Z980" s="48"/>
    </row>
    <row r="981" spans="20:26" ht="12" customHeight="1" x14ac:dyDescent="0.3">
      <c r="T981" s="48"/>
      <c r="U981" s="48"/>
      <c r="V981" s="48"/>
      <c r="W981" s="48"/>
      <c r="X981" s="48"/>
      <c r="Y981" s="48"/>
      <c r="Z981" s="48"/>
    </row>
    <row r="982" spans="20:26" ht="12" customHeight="1" x14ac:dyDescent="0.3">
      <c r="T982" s="48"/>
      <c r="U982" s="48"/>
      <c r="V982" s="48"/>
      <c r="W982" s="48"/>
      <c r="X982" s="48"/>
      <c r="Y982" s="48"/>
      <c r="Z982" s="48"/>
    </row>
    <row r="983" spans="20:26" ht="12" customHeight="1" x14ac:dyDescent="0.3">
      <c r="T983" s="48"/>
      <c r="U983" s="48"/>
      <c r="V983" s="48"/>
      <c r="W983" s="48"/>
      <c r="X983" s="48"/>
      <c r="Y983" s="48"/>
      <c r="Z983" s="48"/>
    </row>
    <row r="984" spans="20:26" ht="12" customHeight="1" x14ac:dyDescent="0.3">
      <c r="T984" s="48"/>
      <c r="U984" s="48"/>
      <c r="V984" s="48"/>
      <c r="W984" s="48"/>
      <c r="X984" s="48"/>
      <c r="Y984" s="48"/>
      <c r="Z984" s="48"/>
    </row>
    <row r="985" spans="20:26" ht="12" customHeight="1" x14ac:dyDescent="0.3">
      <c r="T985" s="48"/>
      <c r="U985" s="48"/>
      <c r="V985" s="48"/>
      <c r="W985" s="48"/>
      <c r="X985" s="48"/>
      <c r="Y985" s="48"/>
      <c r="Z985" s="48"/>
    </row>
    <row r="986" spans="20:26" ht="12" customHeight="1" x14ac:dyDescent="0.3">
      <c r="T986" s="48"/>
      <c r="U986" s="48"/>
      <c r="V986" s="48"/>
      <c r="W986" s="48"/>
      <c r="X986" s="48"/>
      <c r="Y986" s="48"/>
      <c r="Z986" s="48"/>
    </row>
    <row r="987" spans="20:26" ht="12" customHeight="1" x14ac:dyDescent="0.3">
      <c r="T987" s="48"/>
      <c r="U987" s="48"/>
      <c r="V987" s="48"/>
      <c r="W987" s="48"/>
      <c r="X987" s="48"/>
      <c r="Y987" s="48"/>
      <c r="Z987" s="48"/>
    </row>
    <row r="988" spans="20:26" ht="12" customHeight="1" x14ac:dyDescent="0.3">
      <c r="T988" s="48"/>
      <c r="U988" s="48"/>
      <c r="V988" s="48"/>
      <c r="W988" s="48"/>
      <c r="X988" s="48"/>
      <c r="Y988" s="48"/>
      <c r="Z988" s="48"/>
    </row>
    <row r="989" spans="20:26" ht="12" customHeight="1" x14ac:dyDescent="0.3">
      <c r="T989" s="48"/>
      <c r="U989" s="48"/>
      <c r="V989" s="48"/>
      <c r="W989" s="48"/>
      <c r="X989" s="48"/>
      <c r="Y989" s="48"/>
      <c r="Z989" s="48"/>
    </row>
    <row r="990" spans="20:26" ht="12" customHeight="1" x14ac:dyDescent="0.3">
      <c r="T990" s="48"/>
      <c r="U990" s="48"/>
      <c r="V990" s="48"/>
      <c r="W990" s="48"/>
      <c r="X990" s="48"/>
      <c r="Y990" s="48"/>
      <c r="Z990" s="48"/>
    </row>
    <row r="991" spans="20:26" ht="12" customHeight="1" x14ac:dyDescent="0.3">
      <c r="T991" s="48"/>
      <c r="U991" s="48"/>
      <c r="V991" s="48"/>
      <c r="W991" s="48"/>
      <c r="X991" s="48"/>
      <c r="Y991" s="48"/>
      <c r="Z991" s="48"/>
    </row>
    <row r="992" spans="20:26" ht="12" customHeight="1" x14ac:dyDescent="0.3">
      <c r="T992" s="48"/>
      <c r="U992" s="48"/>
      <c r="V992" s="48"/>
      <c r="W992" s="48"/>
      <c r="X992" s="48"/>
      <c r="Y992" s="48"/>
      <c r="Z992" s="48"/>
    </row>
    <row r="993" spans="20:26" ht="12" customHeight="1" x14ac:dyDescent="0.3">
      <c r="T993" s="48"/>
      <c r="U993" s="48"/>
      <c r="V993" s="48"/>
      <c r="W993" s="48"/>
      <c r="X993" s="48"/>
      <c r="Y993" s="48"/>
      <c r="Z993" s="48"/>
    </row>
    <row r="994" spans="20:26" ht="12" customHeight="1" x14ac:dyDescent="0.3">
      <c r="T994" s="48"/>
      <c r="U994" s="48"/>
      <c r="V994" s="48"/>
      <c r="W994" s="48"/>
      <c r="X994" s="48"/>
      <c r="Y994" s="48"/>
      <c r="Z994" s="48"/>
    </row>
    <row r="995" spans="20:26" ht="12" customHeight="1" x14ac:dyDescent="0.3">
      <c r="T995" s="48"/>
      <c r="U995" s="48"/>
      <c r="V995" s="48"/>
      <c r="W995" s="48"/>
      <c r="X995" s="48"/>
      <c r="Y995" s="48"/>
      <c r="Z995" s="48"/>
    </row>
    <row r="996" spans="20:26" ht="12" customHeight="1" x14ac:dyDescent="0.3">
      <c r="T996" s="48"/>
      <c r="U996" s="48"/>
      <c r="V996" s="48"/>
      <c r="W996" s="48"/>
      <c r="X996" s="48"/>
      <c r="Y996" s="48"/>
      <c r="Z996" s="48"/>
    </row>
    <row r="997" spans="20:26" ht="12" customHeight="1" x14ac:dyDescent="0.3">
      <c r="T997" s="48"/>
      <c r="U997" s="48"/>
      <c r="V997" s="48"/>
      <c r="W997" s="48"/>
      <c r="X997" s="48"/>
      <c r="Y997" s="48"/>
      <c r="Z997" s="48"/>
    </row>
    <row r="998" spans="20:26" ht="12" customHeight="1" x14ac:dyDescent="0.3">
      <c r="T998" s="48"/>
      <c r="U998" s="48"/>
      <c r="V998" s="48"/>
      <c r="W998" s="48"/>
      <c r="X998" s="48"/>
      <c r="Y998" s="48"/>
      <c r="Z998" s="48"/>
    </row>
    <row r="999" spans="20:26" ht="12" customHeight="1" x14ac:dyDescent="0.3">
      <c r="T999" s="48"/>
      <c r="U999" s="48"/>
      <c r="V999" s="48"/>
      <c r="W999" s="48"/>
      <c r="X999" s="48"/>
      <c r="Y999" s="48"/>
      <c r="Z999" s="48"/>
    </row>
    <row r="1000" spans="20:26" ht="12" customHeight="1" x14ac:dyDescent="0.3">
      <c r="T1000" s="48"/>
      <c r="U1000" s="48"/>
      <c r="V1000" s="48"/>
      <c r="W1000" s="48"/>
      <c r="X1000" s="48"/>
      <c r="Y1000" s="48"/>
      <c r="Z1000" s="48"/>
    </row>
    <row r="1001" spans="20:26" ht="12" customHeight="1" x14ac:dyDescent="0.3">
      <c r="T1001" s="48"/>
      <c r="U1001" s="48"/>
      <c r="V1001" s="48"/>
      <c r="W1001" s="48"/>
      <c r="X1001" s="48"/>
      <c r="Y1001" s="48"/>
      <c r="Z1001" s="48"/>
    </row>
    <row r="1002" spans="20:26" ht="12" customHeight="1" x14ac:dyDescent="0.3">
      <c r="T1002" s="48"/>
      <c r="U1002" s="48"/>
      <c r="V1002" s="48"/>
      <c r="W1002" s="48"/>
      <c r="X1002" s="48"/>
      <c r="Y1002" s="48"/>
      <c r="Z1002" s="48"/>
    </row>
    <row r="1003" spans="20:26" ht="12" customHeight="1" x14ac:dyDescent="0.3">
      <c r="T1003" s="48"/>
      <c r="U1003" s="48"/>
      <c r="V1003" s="48"/>
      <c r="W1003" s="48"/>
      <c r="X1003" s="48"/>
      <c r="Y1003" s="48"/>
      <c r="Z1003" s="48"/>
    </row>
    <row r="1004" spans="20:26" ht="12" customHeight="1" x14ac:dyDescent="0.3">
      <c r="T1004" s="48"/>
      <c r="U1004" s="48"/>
      <c r="V1004" s="48"/>
      <c r="W1004" s="48"/>
      <c r="X1004" s="48"/>
      <c r="Y1004" s="48"/>
      <c r="Z1004" s="48"/>
    </row>
    <row r="1005" spans="20:26" ht="12" customHeight="1" x14ac:dyDescent="0.3">
      <c r="T1005" s="48"/>
      <c r="U1005" s="48"/>
      <c r="V1005" s="48"/>
      <c r="W1005" s="48"/>
      <c r="X1005" s="48"/>
      <c r="Y1005" s="48"/>
      <c r="Z1005" s="48"/>
    </row>
    <row r="1006" spans="20:26" ht="12" customHeight="1" x14ac:dyDescent="0.3">
      <c r="T1006" s="48"/>
      <c r="U1006" s="48"/>
      <c r="V1006" s="48"/>
      <c r="W1006" s="48"/>
      <c r="X1006" s="48"/>
      <c r="Y1006" s="48"/>
      <c r="Z1006" s="48"/>
    </row>
    <row r="1007" spans="20:26" ht="12" customHeight="1" x14ac:dyDescent="0.3">
      <c r="T1007" s="48"/>
      <c r="U1007" s="48"/>
      <c r="V1007" s="48"/>
      <c r="W1007" s="48"/>
      <c r="X1007" s="48"/>
      <c r="Y1007" s="48"/>
      <c r="Z1007" s="48"/>
    </row>
    <row r="1008" spans="20:26" ht="12" customHeight="1" x14ac:dyDescent="0.3">
      <c r="T1008" s="48"/>
      <c r="U1008" s="48"/>
      <c r="V1008" s="48"/>
      <c r="W1008" s="48"/>
      <c r="X1008" s="48"/>
      <c r="Y1008" s="48"/>
      <c r="Z1008" s="48"/>
    </row>
    <row r="1009" spans="20:26" ht="12" customHeight="1" x14ac:dyDescent="0.3">
      <c r="T1009" s="48"/>
      <c r="U1009" s="48"/>
      <c r="V1009" s="48"/>
      <c r="W1009" s="48"/>
      <c r="X1009" s="48"/>
      <c r="Y1009" s="48"/>
      <c r="Z1009" s="48"/>
    </row>
    <row r="1010" spans="20:26" ht="12" customHeight="1" x14ac:dyDescent="0.3">
      <c r="T1010" s="48"/>
      <c r="U1010" s="48"/>
      <c r="V1010" s="48"/>
      <c r="W1010" s="48"/>
      <c r="X1010" s="48"/>
      <c r="Y1010" s="48"/>
      <c r="Z1010" s="48"/>
    </row>
    <row r="1011" spans="20:26" ht="12" customHeight="1" x14ac:dyDescent="0.3">
      <c r="T1011" s="48"/>
      <c r="U1011" s="48"/>
      <c r="V1011" s="48"/>
      <c r="W1011" s="48"/>
      <c r="X1011" s="48"/>
      <c r="Y1011" s="48"/>
      <c r="Z1011" s="48"/>
    </row>
    <row r="1012" spans="20:26" ht="12" customHeight="1" x14ac:dyDescent="0.3">
      <c r="T1012" s="48"/>
      <c r="U1012" s="48"/>
      <c r="V1012" s="48"/>
      <c r="W1012" s="48"/>
      <c r="X1012" s="48"/>
      <c r="Y1012" s="48"/>
      <c r="Z1012" s="48"/>
    </row>
    <row r="1013" spans="20:26" ht="12" customHeight="1" x14ac:dyDescent="0.3">
      <c r="T1013" s="48"/>
      <c r="U1013" s="48"/>
      <c r="V1013" s="48"/>
      <c r="W1013" s="48"/>
      <c r="X1013" s="48"/>
      <c r="Y1013" s="48"/>
      <c r="Z1013" s="48"/>
    </row>
    <row r="1014" spans="20:26" ht="12" customHeight="1" x14ac:dyDescent="0.3">
      <c r="T1014" s="48"/>
      <c r="U1014" s="48"/>
      <c r="V1014" s="48"/>
      <c r="W1014" s="48"/>
      <c r="X1014" s="48"/>
      <c r="Y1014" s="48"/>
      <c r="Z1014" s="48"/>
    </row>
    <row r="1015" spans="20:26" ht="12" customHeight="1" x14ac:dyDescent="0.3">
      <c r="T1015" s="48"/>
      <c r="U1015" s="48"/>
      <c r="V1015" s="48"/>
      <c r="W1015" s="48"/>
      <c r="X1015" s="48"/>
      <c r="Y1015" s="48"/>
      <c r="Z1015" s="48"/>
    </row>
    <row r="1016" spans="20:26" ht="12" customHeight="1" x14ac:dyDescent="0.3">
      <c r="T1016" s="48"/>
      <c r="U1016" s="48"/>
      <c r="V1016" s="48"/>
      <c r="W1016" s="48"/>
      <c r="X1016" s="48"/>
      <c r="Y1016" s="48"/>
      <c r="Z1016" s="48"/>
    </row>
    <row r="1017" spans="20:26" ht="12" customHeight="1" x14ac:dyDescent="0.3">
      <c r="T1017" s="48"/>
      <c r="U1017" s="48"/>
      <c r="V1017" s="48"/>
      <c r="W1017" s="48"/>
      <c r="X1017" s="48"/>
      <c r="Y1017" s="48"/>
      <c r="Z1017" s="48"/>
    </row>
    <row r="1018" spans="20:26" ht="12" customHeight="1" x14ac:dyDescent="0.3">
      <c r="T1018" s="48"/>
      <c r="U1018" s="48"/>
      <c r="V1018" s="48"/>
      <c r="W1018" s="48"/>
      <c r="X1018" s="48"/>
      <c r="Y1018" s="48"/>
      <c r="Z1018" s="48"/>
    </row>
    <row r="1019" spans="20:26" ht="12" customHeight="1" x14ac:dyDescent="0.3">
      <c r="T1019" s="48"/>
      <c r="U1019" s="48"/>
      <c r="V1019" s="48"/>
      <c r="W1019" s="48"/>
      <c r="X1019" s="48"/>
      <c r="Y1019" s="48"/>
      <c r="Z1019" s="48"/>
    </row>
    <row r="1020" spans="20:26" ht="12" customHeight="1" x14ac:dyDescent="0.3">
      <c r="T1020" s="48"/>
      <c r="U1020" s="48"/>
      <c r="V1020" s="48"/>
      <c r="W1020" s="48"/>
      <c r="X1020" s="48"/>
      <c r="Y1020" s="48"/>
      <c r="Z1020" s="48"/>
    </row>
    <row r="1021" spans="20:26" ht="12" customHeight="1" x14ac:dyDescent="0.3">
      <c r="T1021" s="48"/>
      <c r="U1021" s="48"/>
      <c r="V1021" s="48"/>
      <c r="W1021" s="48"/>
      <c r="X1021" s="48"/>
      <c r="Y1021" s="48"/>
      <c r="Z1021" s="48"/>
    </row>
    <row r="1022" spans="20:26" ht="12" customHeight="1" x14ac:dyDescent="0.3">
      <c r="T1022" s="48"/>
      <c r="U1022" s="48"/>
      <c r="V1022" s="48"/>
      <c r="W1022" s="48"/>
      <c r="X1022" s="48"/>
      <c r="Y1022" s="48"/>
      <c r="Z1022" s="48"/>
    </row>
    <row r="1023" spans="20:26" ht="12" customHeight="1" x14ac:dyDescent="0.3">
      <c r="T1023" s="48"/>
      <c r="U1023" s="48"/>
      <c r="V1023" s="48"/>
      <c r="W1023" s="48"/>
      <c r="X1023" s="48"/>
      <c r="Y1023" s="48"/>
      <c r="Z1023" s="48"/>
    </row>
    <row r="1024" spans="20:26" ht="12" customHeight="1" x14ac:dyDescent="0.3">
      <c r="T1024" s="48"/>
      <c r="U1024" s="48"/>
      <c r="V1024" s="48"/>
      <c r="W1024" s="48"/>
      <c r="X1024" s="48"/>
      <c r="Y1024" s="48"/>
      <c r="Z1024" s="48"/>
    </row>
    <row r="1025" spans="20:26" ht="12" customHeight="1" x14ac:dyDescent="0.3">
      <c r="T1025" s="48"/>
      <c r="U1025" s="48"/>
      <c r="V1025" s="48"/>
      <c r="W1025" s="48"/>
      <c r="X1025" s="48"/>
      <c r="Y1025" s="48"/>
      <c r="Z1025" s="48"/>
    </row>
    <row r="1026" spans="20:26" ht="12" customHeight="1" x14ac:dyDescent="0.3">
      <c r="T1026" s="48"/>
      <c r="U1026" s="48"/>
      <c r="V1026" s="48"/>
      <c r="W1026" s="48"/>
      <c r="X1026" s="48"/>
      <c r="Y1026" s="48"/>
      <c r="Z1026" s="48"/>
    </row>
    <row r="1027" spans="20:26" ht="12" customHeight="1" x14ac:dyDescent="0.3">
      <c r="T1027" s="48"/>
      <c r="U1027" s="48"/>
      <c r="V1027" s="48"/>
      <c r="W1027" s="48"/>
      <c r="X1027" s="48"/>
      <c r="Y1027" s="48"/>
      <c r="Z1027" s="48"/>
    </row>
    <row r="1028" spans="20:26" ht="12" customHeight="1" x14ac:dyDescent="0.3">
      <c r="T1028" s="48"/>
      <c r="U1028" s="48"/>
      <c r="V1028" s="48"/>
      <c r="W1028" s="48"/>
      <c r="X1028" s="48"/>
      <c r="Y1028" s="48"/>
      <c r="Z1028" s="48"/>
    </row>
    <row r="1029" spans="20:26" ht="12" customHeight="1" x14ac:dyDescent="0.3">
      <c r="T1029" s="48"/>
      <c r="U1029" s="48"/>
      <c r="V1029" s="48"/>
      <c r="W1029" s="48"/>
      <c r="X1029" s="48"/>
      <c r="Y1029" s="48"/>
      <c r="Z1029" s="48"/>
    </row>
    <row r="1030" spans="20:26" ht="12" customHeight="1" x14ac:dyDescent="0.3">
      <c r="T1030" s="48"/>
      <c r="U1030" s="48"/>
      <c r="V1030" s="48"/>
      <c r="W1030" s="48"/>
      <c r="X1030" s="48"/>
      <c r="Y1030" s="48"/>
      <c r="Z1030" s="48"/>
    </row>
    <row r="1031" spans="20:26" ht="12" customHeight="1" x14ac:dyDescent="0.3">
      <c r="T1031" s="48"/>
      <c r="U1031" s="48"/>
      <c r="V1031" s="48"/>
      <c r="W1031" s="48"/>
      <c r="X1031" s="48"/>
      <c r="Y1031" s="48"/>
      <c r="Z1031" s="48"/>
    </row>
    <row r="1032" spans="20:26" ht="12" customHeight="1" x14ac:dyDescent="0.3">
      <c r="T1032" s="48"/>
      <c r="U1032" s="48"/>
      <c r="V1032" s="48"/>
      <c r="W1032" s="48"/>
      <c r="X1032" s="48"/>
      <c r="Y1032" s="48"/>
      <c r="Z1032" s="48"/>
    </row>
    <row r="1033" spans="20:26" ht="12" customHeight="1" x14ac:dyDescent="0.3">
      <c r="T1033" s="48"/>
      <c r="U1033" s="48"/>
      <c r="V1033" s="48"/>
      <c r="W1033" s="48"/>
      <c r="X1033" s="48"/>
      <c r="Y1033" s="48"/>
      <c r="Z1033" s="48"/>
    </row>
    <row r="1034" spans="20:26" ht="12" customHeight="1" x14ac:dyDescent="0.3">
      <c r="T1034" s="48"/>
      <c r="U1034" s="48"/>
      <c r="V1034" s="48"/>
      <c r="W1034" s="48"/>
      <c r="X1034" s="48"/>
      <c r="Y1034" s="48"/>
      <c r="Z1034" s="48"/>
    </row>
    <row r="1035" spans="20:26" ht="12" customHeight="1" x14ac:dyDescent="0.3">
      <c r="T1035" s="48"/>
      <c r="U1035" s="48"/>
      <c r="V1035" s="48"/>
      <c r="W1035" s="48"/>
      <c r="X1035" s="48"/>
      <c r="Y1035" s="48"/>
      <c r="Z1035" s="48"/>
    </row>
    <row r="1036" spans="20:26" ht="12" customHeight="1" x14ac:dyDescent="0.3">
      <c r="T1036" s="48"/>
      <c r="U1036" s="48"/>
      <c r="V1036" s="48"/>
      <c r="W1036" s="48"/>
      <c r="X1036" s="48"/>
      <c r="Y1036" s="48"/>
      <c r="Z1036" s="48"/>
    </row>
    <row r="1037" spans="20:26" ht="12" customHeight="1" x14ac:dyDescent="0.3">
      <c r="T1037" s="48"/>
      <c r="U1037" s="48"/>
      <c r="V1037" s="48"/>
      <c r="W1037" s="48"/>
      <c r="X1037" s="48"/>
      <c r="Y1037" s="48"/>
      <c r="Z1037" s="48"/>
    </row>
    <row r="1038" spans="20:26" ht="12" customHeight="1" x14ac:dyDescent="0.3">
      <c r="T1038" s="48"/>
      <c r="U1038" s="48"/>
      <c r="V1038" s="48"/>
      <c r="W1038" s="48"/>
      <c r="X1038" s="48"/>
      <c r="Y1038" s="48"/>
      <c r="Z1038" s="48"/>
    </row>
    <row r="1039" spans="20:26" ht="12" customHeight="1" x14ac:dyDescent="0.3">
      <c r="T1039" s="48"/>
      <c r="U1039" s="48"/>
      <c r="V1039" s="48"/>
      <c r="W1039" s="48"/>
      <c r="X1039" s="48"/>
      <c r="Y1039" s="48"/>
      <c r="Z1039" s="48"/>
    </row>
    <row r="1040" spans="20:26" ht="12" customHeight="1" x14ac:dyDescent="0.3">
      <c r="T1040" s="48"/>
      <c r="U1040" s="48"/>
      <c r="V1040" s="48"/>
      <c r="W1040" s="48"/>
      <c r="X1040" s="48"/>
      <c r="Y1040" s="48"/>
      <c r="Z1040" s="48"/>
    </row>
    <row r="1041" spans="20:26" ht="12" customHeight="1" x14ac:dyDescent="0.3">
      <c r="T1041" s="48"/>
      <c r="U1041" s="48"/>
      <c r="V1041" s="48"/>
      <c r="W1041" s="48"/>
      <c r="X1041" s="48"/>
      <c r="Y1041" s="48"/>
      <c r="Z1041" s="48"/>
    </row>
    <row r="1042" spans="20:26" ht="12" customHeight="1" x14ac:dyDescent="0.3">
      <c r="T1042" s="48"/>
      <c r="U1042" s="48"/>
      <c r="V1042" s="48"/>
      <c r="W1042" s="48"/>
      <c r="X1042" s="48"/>
      <c r="Y1042" s="48"/>
      <c r="Z1042" s="48"/>
    </row>
    <row r="1043" spans="20:26" ht="12" customHeight="1" x14ac:dyDescent="0.3">
      <c r="T1043" s="48"/>
      <c r="U1043" s="48"/>
      <c r="V1043" s="48"/>
      <c r="W1043" s="48"/>
      <c r="X1043" s="48"/>
      <c r="Y1043" s="48"/>
      <c r="Z1043" s="48"/>
    </row>
    <row r="1044" spans="20:26" ht="12" customHeight="1" x14ac:dyDescent="0.3">
      <c r="T1044" s="48"/>
      <c r="U1044" s="48"/>
      <c r="V1044" s="48"/>
      <c r="W1044" s="48"/>
      <c r="X1044" s="48"/>
      <c r="Y1044" s="48"/>
      <c r="Z1044" s="48"/>
    </row>
    <row r="1045" spans="20:26" ht="12" customHeight="1" x14ac:dyDescent="0.3">
      <c r="T1045" s="48"/>
      <c r="U1045" s="48"/>
      <c r="V1045" s="48"/>
      <c r="W1045" s="48"/>
      <c r="X1045" s="48"/>
      <c r="Y1045" s="48"/>
      <c r="Z1045" s="48"/>
    </row>
    <row r="1046" spans="20:26" ht="12" customHeight="1" x14ac:dyDescent="0.3">
      <c r="T1046" s="48"/>
      <c r="U1046" s="48"/>
      <c r="V1046" s="48"/>
      <c r="W1046" s="48"/>
      <c r="X1046" s="48"/>
      <c r="Y1046" s="48"/>
      <c r="Z1046" s="48"/>
    </row>
    <row r="1047" spans="20:26" ht="12" customHeight="1" x14ac:dyDescent="0.3">
      <c r="T1047" s="48"/>
      <c r="U1047" s="48"/>
      <c r="V1047" s="48"/>
      <c r="W1047" s="48"/>
      <c r="X1047" s="48"/>
      <c r="Y1047" s="48"/>
      <c r="Z1047" s="48"/>
    </row>
    <row r="1048" spans="20:26" ht="12" customHeight="1" x14ac:dyDescent="0.3">
      <c r="T1048" s="48"/>
      <c r="U1048" s="48"/>
      <c r="V1048" s="48"/>
      <c r="W1048" s="48"/>
      <c r="X1048" s="48"/>
      <c r="Y1048" s="48"/>
      <c r="Z1048" s="48"/>
    </row>
    <row r="1049" spans="20:26" ht="12" customHeight="1" x14ac:dyDescent="0.3">
      <c r="T1049" s="48"/>
      <c r="U1049" s="48"/>
      <c r="V1049" s="48"/>
      <c r="W1049" s="48"/>
      <c r="X1049" s="48"/>
      <c r="Y1049" s="48"/>
      <c r="Z1049" s="48"/>
    </row>
    <row r="1050" spans="20:26" ht="12" customHeight="1" x14ac:dyDescent="0.3">
      <c r="T1050" s="48"/>
      <c r="U1050" s="48"/>
      <c r="V1050" s="48"/>
      <c r="W1050" s="48"/>
      <c r="X1050" s="48"/>
      <c r="Y1050" s="48"/>
      <c r="Z1050" s="48"/>
    </row>
    <row r="1051" spans="20:26" ht="12" customHeight="1" x14ac:dyDescent="0.3">
      <c r="T1051" s="48"/>
      <c r="U1051" s="48"/>
      <c r="V1051" s="48"/>
      <c r="W1051" s="48"/>
      <c r="X1051" s="48"/>
      <c r="Y1051" s="48"/>
      <c r="Z1051" s="48"/>
    </row>
    <row r="1052" spans="20:26" ht="12" customHeight="1" x14ac:dyDescent="0.3">
      <c r="T1052" s="48"/>
      <c r="U1052" s="48"/>
      <c r="V1052" s="48"/>
      <c r="W1052" s="48"/>
      <c r="X1052" s="48"/>
      <c r="Y1052" s="48"/>
      <c r="Z1052" s="48"/>
    </row>
    <row r="1053" spans="20:26" ht="12" customHeight="1" x14ac:dyDescent="0.3">
      <c r="T1053" s="48"/>
      <c r="U1053" s="48"/>
      <c r="V1053" s="48"/>
      <c r="W1053" s="48"/>
      <c r="X1053" s="48"/>
      <c r="Y1053" s="48"/>
      <c r="Z1053" s="48"/>
    </row>
    <row r="1054" spans="20:26" ht="12" customHeight="1" x14ac:dyDescent="0.3">
      <c r="T1054" s="48"/>
      <c r="U1054" s="48"/>
      <c r="V1054" s="48"/>
      <c r="W1054" s="48"/>
      <c r="X1054" s="48"/>
      <c r="Y1054" s="48"/>
      <c r="Z1054" s="48"/>
    </row>
    <row r="1055" spans="20:26" ht="12" customHeight="1" x14ac:dyDescent="0.3">
      <c r="T1055" s="48"/>
      <c r="U1055" s="48"/>
      <c r="V1055" s="48"/>
      <c r="W1055" s="48"/>
      <c r="X1055" s="48"/>
      <c r="Y1055" s="48"/>
      <c r="Z1055" s="48"/>
    </row>
    <row r="1056" spans="20:26" ht="12" customHeight="1" x14ac:dyDescent="0.3">
      <c r="T1056" s="48"/>
      <c r="U1056" s="48"/>
      <c r="V1056" s="48"/>
      <c r="W1056" s="48"/>
      <c r="X1056" s="48"/>
      <c r="Y1056" s="48"/>
      <c r="Z1056" s="48"/>
    </row>
    <row r="1057" spans="20:26" ht="12" customHeight="1" x14ac:dyDescent="0.3">
      <c r="T1057" s="48"/>
      <c r="U1057" s="48"/>
      <c r="V1057" s="48"/>
      <c r="W1057" s="48"/>
      <c r="X1057" s="48"/>
      <c r="Y1057" s="48"/>
      <c r="Z1057" s="48"/>
    </row>
    <row r="1058" spans="20:26" ht="12" customHeight="1" x14ac:dyDescent="0.3">
      <c r="T1058" s="48"/>
      <c r="U1058" s="48"/>
      <c r="V1058" s="48"/>
      <c r="W1058" s="48"/>
      <c r="X1058" s="48"/>
      <c r="Y1058" s="48"/>
      <c r="Z1058" s="48"/>
    </row>
    <row r="1059" spans="20:26" ht="12" customHeight="1" x14ac:dyDescent="0.3">
      <c r="T1059" s="48"/>
      <c r="U1059" s="48"/>
      <c r="V1059" s="48"/>
      <c r="W1059" s="48"/>
      <c r="X1059" s="48"/>
      <c r="Y1059" s="48"/>
      <c r="Z1059" s="48"/>
    </row>
    <row r="1060" spans="20:26" ht="12" customHeight="1" x14ac:dyDescent="0.3">
      <c r="T1060" s="48"/>
      <c r="U1060" s="48"/>
      <c r="V1060" s="48"/>
      <c r="W1060" s="48"/>
      <c r="X1060" s="48"/>
      <c r="Y1060" s="48"/>
      <c r="Z1060" s="48"/>
    </row>
    <row r="1061" spans="20:26" ht="12" customHeight="1" x14ac:dyDescent="0.3">
      <c r="T1061" s="48"/>
      <c r="U1061" s="48"/>
      <c r="V1061" s="48"/>
      <c r="W1061" s="48"/>
      <c r="X1061" s="48"/>
      <c r="Y1061" s="48"/>
      <c r="Z1061" s="48"/>
    </row>
    <row r="1062" spans="20:26" ht="12" customHeight="1" x14ac:dyDescent="0.3">
      <c r="T1062" s="48"/>
      <c r="U1062" s="48"/>
      <c r="V1062" s="48"/>
      <c r="W1062" s="48"/>
      <c r="X1062" s="48"/>
      <c r="Y1062" s="48"/>
      <c r="Z1062" s="48"/>
    </row>
    <row r="1063" spans="20:26" ht="12" customHeight="1" x14ac:dyDescent="0.3">
      <c r="T1063" s="48"/>
      <c r="U1063" s="48"/>
      <c r="V1063" s="48"/>
      <c r="W1063" s="48"/>
      <c r="X1063" s="48"/>
      <c r="Y1063" s="48"/>
      <c r="Z1063" s="48"/>
    </row>
    <row r="1064" spans="20:26" ht="12" customHeight="1" x14ac:dyDescent="0.3">
      <c r="T1064" s="48"/>
      <c r="U1064" s="48"/>
      <c r="V1064" s="48"/>
      <c r="W1064" s="48"/>
      <c r="X1064" s="48"/>
      <c r="Y1064" s="48"/>
      <c r="Z1064" s="48"/>
    </row>
    <row r="1065" spans="20:26" ht="12" customHeight="1" x14ac:dyDescent="0.3">
      <c r="T1065" s="48"/>
      <c r="U1065" s="48"/>
      <c r="V1065" s="48"/>
      <c r="W1065" s="48"/>
      <c r="X1065" s="48"/>
      <c r="Y1065" s="48"/>
      <c r="Z1065" s="48"/>
    </row>
    <row r="1066" spans="20:26" ht="12" customHeight="1" x14ac:dyDescent="0.3">
      <c r="T1066" s="48"/>
      <c r="U1066" s="48"/>
      <c r="V1066" s="48"/>
      <c r="W1066" s="48"/>
      <c r="X1066" s="48"/>
      <c r="Y1066" s="48"/>
      <c r="Z1066" s="48"/>
    </row>
    <row r="1067" spans="20:26" ht="12" customHeight="1" x14ac:dyDescent="0.3">
      <c r="T1067" s="48"/>
      <c r="U1067" s="48"/>
      <c r="V1067" s="48"/>
      <c r="W1067" s="48"/>
      <c r="X1067" s="48"/>
      <c r="Y1067" s="48"/>
      <c r="Z1067" s="48"/>
    </row>
    <row r="1068" spans="20:26" ht="12" customHeight="1" x14ac:dyDescent="0.3">
      <c r="T1068" s="48"/>
      <c r="U1068" s="48"/>
      <c r="V1068" s="48"/>
      <c r="W1068" s="48"/>
      <c r="X1068" s="48"/>
      <c r="Y1068" s="48"/>
      <c r="Z1068" s="48"/>
    </row>
    <row r="1069" spans="20:26" ht="12" customHeight="1" x14ac:dyDescent="0.3">
      <c r="T1069" s="48"/>
      <c r="U1069" s="48"/>
      <c r="V1069" s="48"/>
      <c r="W1069" s="48"/>
      <c r="X1069" s="48"/>
      <c r="Y1069" s="48"/>
      <c r="Z1069" s="48"/>
    </row>
    <row r="1070" spans="20:26" ht="12" customHeight="1" x14ac:dyDescent="0.3">
      <c r="T1070" s="48"/>
      <c r="U1070" s="48"/>
      <c r="V1070" s="48"/>
      <c r="W1070" s="48"/>
      <c r="X1070" s="48"/>
      <c r="Y1070" s="48"/>
      <c r="Z1070" s="48"/>
    </row>
    <row r="1071" spans="20:26" ht="12" customHeight="1" x14ac:dyDescent="0.3">
      <c r="T1071" s="48"/>
      <c r="U1071" s="48"/>
      <c r="V1071" s="48"/>
      <c r="W1071" s="48"/>
      <c r="X1071" s="48"/>
      <c r="Y1071" s="48"/>
      <c r="Z1071" s="48"/>
    </row>
    <row r="1072" spans="20:26" ht="12" customHeight="1" x14ac:dyDescent="0.3">
      <c r="T1072" s="48"/>
      <c r="U1072" s="48"/>
      <c r="V1072" s="48"/>
      <c r="W1072" s="48"/>
      <c r="X1072" s="48"/>
      <c r="Y1072" s="48"/>
      <c r="Z1072" s="48"/>
    </row>
    <row r="1073" spans="20:26" ht="12" customHeight="1" x14ac:dyDescent="0.3">
      <c r="T1073" s="48"/>
      <c r="U1073" s="48"/>
      <c r="V1073" s="48"/>
      <c r="W1073" s="48"/>
      <c r="X1073" s="48"/>
      <c r="Y1073" s="48"/>
      <c r="Z1073" s="48"/>
    </row>
    <row r="1074" spans="20:26" ht="12" customHeight="1" x14ac:dyDescent="0.3">
      <c r="T1074" s="48"/>
      <c r="U1074" s="48"/>
      <c r="V1074" s="48"/>
      <c r="W1074" s="48"/>
      <c r="X1074" s="48"/>
      <c r="Y1074" s="48"/>
      <c r="Z1074" s="48"/>
    </row>
    <row r="1075" spans="20:26" ht="12" customHeight="1" x14ac:dyDescent="0.3">
      <c r="T1075" s="48"/>
      <c r="U1075" s="48"/>
      <c r="V1075" s="48"/>
      <c r="W1075" s="48"/>
      <c r="X1075" s="48"/>
      <c r="Y1075" s="48"/>
      <c r="Z1075" s="48"/>
    </row>
    <row r="1076" spans="20:26" ht="12" customHeight="1" x14ac:dyDescent="0.3">
      <c r="T1076" s="48"/>
      <c r="U1076" s="48"/>
      <c r="V1076" s="48"/>
      <c r="W1076" s="48"/>
      <c r="X1076" s="48"/>
      <c r="Y1076" s="48"/>
      <c r="Z1076" s="48"/>
    </row>
    <row r="1077" spans="20:26" ht="12" customHeight="1" x14ac:dyDescent="0.3">
      <c r="T1077" s="48"/>
      <c r="U1077" s="48"/>
      <c r="V1077" s="48"/>
      <c r="W1077" s="48"/>
      <c r="X1077" s="48"/>
      <c r="Y1077" s="48"/>
      <c r="Z1077" s="48"/>
    </row>
    <row r="1078" spans="20:26" ht="12" customHeight="1" x14ac:dyDescent="0.3">
      <c r="T1078" s="48"/>
      <c r="U1078" s="48"/>
      <c r="V1078" s="48"/>
      <c r="W1078" s="48"/>
      <c r="X1078" s="48"/>
      <c r="Y1078" s="48"/>
      <c r="Z1078" s="48"/>
    </row>
    <row r="1079" spans="20:26" ht="12" customHeight="1" x14ac:dyDescent="0.3">
      <c r="T1079" s="48"/>
      <c r="U1079" s="48"/>
      <c r="V1079" s="48"/>
      <c r="W1079" s="48"/>
      <c r="X1079" s="48"/>
      <c r="Y1079" s="48"/>
      <c r="Z1079" s="48"/>
    </row>
    <row r="1080" spans="20:26" ht="12" customHeight="1" x14ac:dyDescent="0.3">
      <c r="T1080" s="48"/>
      <c r="U1080" s="48"/>
      <c r="V1080" s="48"/>
      <c r="W1080" s="48"/>
      <c r="X1080" s="48"/>
      <c r="Y1080" s="48"/>
      <c r="Z1080" s="48"/>
    </row>
    <row r="1081" spans="20:26" ht="12" customHeight="1" x14ac:dyDescent="0.3">
      <c r="T1081" s="48"/>
      <c r="U1081" s="48"/>
      <c r="V1081" s="48"/>
      <c r="W1081" s="48"/>
      <c r="X1081" s="48"/>
      <c r="Y1081" s="48"/>
      <c r="Z1081" s="48"/>
    </row>
    <row r="1082" spans="20:26" ht="12" customHeight="1" x14ac:dyDescent="0.3">
      <c r="T1082" s="48"/>
      <c r="U1082" s="48"/>
      <c r="V1082" s="48"/>
      <c r="W1082" s="48"/>
      <c r="X1082" s="48"/>
      <c r="Y1082" s="48"/>
      <c r="Z1082" s="48"/>
    </row>
    <row r="1083" spans="20:26" ht="12" customHeight="1" x14ac:dyDescent="0.3">
      <c r="T1083" s="48"/>
      <c r="U1083" s="48"/>
      <c r="V1083" s="48"/>
      <c r="W1083" s="48"/>
      <c r="X1083" s="48"/>
      <c r="Y1083" s="48"/>
      <c r="Z1083" s="48"/>
    </row>
    <row r="1084" spans="20:26" ht="12" customHeight="1" x14ac:dyDescent="0.3">
      <c r="T1084" s="48"/>
      <c r="U1084" s="48"/>
      <c r="V1084" s="48"/>
      <c r="W1084" s="48"/>
      <c r="X1084" s="48"/>
      <c r="Y1084" s="48"/>
      <c r="Z1084" s="48"/>
    </row>
    <row r="1085" spans="20:26" ht="12" customHeight="1" x14ac:dyDescent="0.3">
      <c r="T1085" s="48"/>
      <c r="U1085" s="48"/>
      <c r="V1085" s="48"/>
      <c r="W1085" s="48"/>
      <c r="X1085" s="48"/>
      <c r="Y1085" s="48"/>
      <c r="Z1085" s="48"/>
    </row>
    <row r="1086" spans="20:26" ht="12" customHeight="1" x14ac:dyDescent="0.3">
      <c r="T1086" s="48"/>
      <c r="U1086" s="48"/>
      <c r="V1086" s="48"/>
      <c r="W1086" s="48"/>
      <c r="X1086" s="48"/>
      <c r="Y1086" s="48"/>
      <c r="Z1086" s="48"/>
    </row>
    <row r="1087" spans="20:26" ht="12" customHeight="1" x14ac:dyDescent="0.3">
      <c r="T1087" s="48"/>
      <c r="U1087" s="48"/>
      <c r="V1087" s="48"/>
      <c r="W1087" s="48"/>
      <c r="X1087" s="48"/>
      <c r="Y1087" s="48"/>
      <c r="Z1087" s="48"/>
    </row>
    <row r="1088" spans="20:26" ht="12" customHeight="1" x14ac:dyDescent="0.3">
      <c r="T1088" s="48"/>
      <c r="U1088" s="48"/>
      <c r="V1088" s="48"/>
      <c r="W1088" s="48"/>
      <c r="X1088" s="48"/>
      <c r="Y1088" s="48"/>
      <c r="Z1088" s="48"/>
    </row>
    <row r="1089" spans="20:26" ht="12" customHeight="1" x14ac:dyDescent="0.3">
      <c r="T1089" s="48"/>
      <c r="U1089" s="48"/>
      <c r="V1089" s="48"/>
      <c r="W1089" s="48"/>
      <c r="X1089" s="48"/>
      <c r="Y1089" s="48"/>
      <c r="Z1089" s="48"/>
    </row>
    <row r="1090" spans="20:26" ht="12" customHeight="1" x14ac:dyDescent="0.3">
      <c r="T1090" s="48"/>
      <c r="U1090" s="48"/>
      <c r="V1090" s="48"/>
      <c r="W1090" s="48"/>
      <c r="X1090" s="48"/>
      <c r="Y1090" s="48"/>
      <c r="Z1090" s="48"/>
    </row>
    <row r="1091" spans="20:26" ht="12" customHeight="1" x14ac:dyDescent="0.3">
      <c r="T1091" s="48"/>
      <c r="U1091" s="48"/>
      <c r="V1091" s="48"/>
      <c r="W1091" s="48"/>
      <c r="X1091" s="48"/>
      <c r="Y1091" s="48"/>
      <c r="Z1091" s="48"/>
    </row>
    <row r="1092" spans="20:26" ht="12" customHeight="1" x14ac:dyDescent="0.3">
      <c r="T1092" s="48"/>
      <c r="U1092" s="48"/>
      <c r="V1092" s="48"/>
      <c r="W1092" s="48"/>
      <c r="X1092" s="48"/>
      <c r="Y1092" s="48"/>
      <c r="Z1092" s="48"/>
    </row>
    <row r="1093" spans="20:26" ht="12" customHeight="1" x14ac:dyDescent="0.3">
      <c r="T1093" s="48"/>
      <c r="U1093" s="48"/>
      <c r="V1093" s="48"/>
      <c r="W1093" s="48"/>
      <c r="X1093" s="48"/>
      <c r="Y1093" s="48"/>
      <c r="Z1093" s="48"/>
    </row>
    <row r="1094" spans="20:26" ht="12" customHeight="1" x14ac:dyDescent="0.3">
      <c r="T1094" s="48"/>
      <c r="U1094" s="48"/>
      <c r="V1094" s="48"/>
      <c r="W1094" s="48"/>
      <c r="X1094" s="48"/>
      <c r="Y1094" s="48"/>
      <c r="Z1094" s="48"/>
    </row>
    <row r="1095" spans="20:26" ht="12" customHeight="1" x14ac:dyDescent="0.3">
      <c r="T1095" s="48"/>
      <c r="U1095" s="48"/>
      <c r="V1095" s="48"/>
      <c r="W1095" s="48"/>
      <c r="X1095" s="48"/>
      <c r="Y1095" s="48"/>
      <c r="Z1095" s="48"/>
    </row>
    <row r="1096" spans="20:26" ht="12" customHeight="1" x14ac:dyDescent="0.3">
      <c r="T1096" s="48"/>
      <c r="U1096" s="48"/>
      <c r="V1096" s="48"/>
      <c r="W1096" s="48"/>
      <c r="X1096" s="48"/>
      <c r="Y1096" s="48"/>
      <c r="Z1096" s="48"/>
    </row>
    <row r="1097" spans="20:26" ht="12" customHeight="1" x14ac:dyDescent="0.3">
      <c r="T1097" s="48"/>
      <c r="U1097" s="48"/>
      <c r="V1097" s="48"/>
      <c r="W1097" s="48"/>
      <c r="X1097" s="48"/>
      <c r="Y1097" s="48"/>
      <c r="Z1097" s="48"/>
    </row>
    <row r="1098" spans="20:26" ht="12" customHeight="1" x14ac:dyDescent="0.3">
      <c r="T1098" s="48"/>
      <c r="U1098" s="48"/>
      <c r="V1098" s="48"/>
      <c r="W1098" s="48"/>
      <c r="X1098" s="48"/>
      <c r="Y1098" s="48"/>
      <c r="Z1098" s="48"/>
    </row>
    <row r="1099" spans="20:26" ht="12" customHeight="1" x14ac:dyDescent="0.3">
      <c r="T1099" s="48"/>
      <c r="U1099" s="48"/>
      <c r="V1099" s="48"/>
      <c r="W1099" s="48"/>
      <c r="X1099" s="48"/>
      <c r="Y1099" s="48"/>
      <c r="Z1099" s="48"/>
    </row>
    <row r="1100" spans="20:26" ht="12" customHeight="1" x14ac:dyDescent="0.3">
      <c r="T1100" s="48"/>
      <c r="U1100" s="48"/>
      <c r="V1100" s="48"/>
      <c r="W1100" s="48"/>
      <c r="X1100" s="48"/>
      <c r="Y1100" s="48"/>
      <c r="Z1100" s="48"/>
    </row>
    <row r="1101" spans="20:26" ht="12" customHeight="1" x14ac:dyDescent="0.3">
      <c r="T1101" s="48"/>
      <c r="U1101" s="48"/>
      <c r="V1101" s="48"/>
      <c r="W1101" s="48"/>
      <c r="X1101" s="48"/>
      <c r="Y1101" s="48"/>
      <c r="Z1101" s="48"/>
    </row>
    <row r="1102" spans="20:26" ht="12" customHeight="1" x14ac:dyDescent="0.3">
      <c r="T1102" s="48"/>
      <c r="U1102" s="48"/>
      <c r="V1102" s="48"/>
      <c r="W1102" s="48"/>
      <c r="X1102" s="48"/>
      <c r="Y1102" s="48"/>
      <c r="Z1102" s="48"/>
    </row>
    <row r="1103" spans="20:26" ht="12" customHeight="1" x14ac:dyDescent="0.3">
      <c r="T1103" s="48"/>
      <c r="U1103" s="48"/>
      <c r="V1103" s="48"/>
      <c r="W1103" s="48"/>
      <c r="X1103" s="48"/>
      <c r="Y1103" s="48"/>
      <c r="Z1103" s="48"/>
    </row>
    <row r="1104" spans="20:26" ht="12" customHeight="1" x14ac:dyDescent="0.3">
      <c r="T1104" s="48"/>
      <c r="U1104" s="48"/>
      <c r="V1104" s="48"/>
      <c r="W1104" s="48"/>
      <c r="X1104" s="48"/>
      <c r="Y1104" s="48"/>
      <c r="Z1104" s="48"/>
    </row>
    <row r="1105" spans="20:26" ht="12" customHeight="1" x14ac:dyDescent="0.3">
      <c r="T1105" s="48"/>
      <c r="U1105" s="48"/>
      <c r="V1105" s="48"/>
      <c r="W1105" s="48"/>
      <c r="X1105" s="48"/>
      <c r="Y1105" s="48"/>
      <c r="Z1105" s="48"/>
    </row>
    <row r="1106" spans="20:26" ht="12" customHeight="1" x14ac:dyDescent="0.3">
      <c r="T1106" s="48"/>
      <c r="U1106" s="48"/>
      <c r="V1106" s="48"/>
      <c r="W1106" s="48"/>
      <c r="X1106" s="48"/>
      <c r="Y1106" s="48"/>
      <c r="Z1106" s="48"/>
    </row>
    <row r="1107" spans="20:26" ht="12" customHeight="1" x14ac:dyDescent="0.3">
      <c r="T1107" s="48"/>
      <c r="U1107" s="48"/>
      <c r="V1107" s="48"/>
      <c r="W1107" s="48"/>
      <c r="X1107" s="48"/>
      <c r="Y1107" s="48"/>
      <c r="Z1107" s="48"/>
    </row>
    <row r="1108" spans="20:26" ht="12" customHeight="1" x14ac:dyDescent="0.3">
      <c r="T1108" s="48"/>
      <c r="U1108" s="48"/>
      <c r="V1108" s="48"/>
      <c r="W1108" s="48"/>
      <c r="X1108" s="48"/>
      <c r="Y1108" s="48"/>
      <c r="Z1108" s="48"/>
    </row>
    <row r="1109" spans="20:26" ht="12" customHeight="1" x14ac:dyDescent="0.3">
      <c r="T1109" s="48"/>
      <c r="U1109" s="48"/>
      <c r="V1109" s="48"/>
      <c r="W1109" s="48"/>
      <c r="X1109" s="48"/>
      <c r="Y1109" s="48"/>
      <c r="Z1109" s="48"/>
    </row>
    <row r="1110" spans="20:26" ht="12" customHeight="1" x14ac:dyDescent="0.3">
      <c r="T1110" s="48"/>
      <c r="U1110" s="48"/>
      <c r="V1110" s="48"/>
      <c r="W1110" s="48"/>
      <c r="X1110" s="48"/>
      <c r="Y1110" s="48"/>
      <c r="Z1110" s="48"/>
    </row>
    <row r="1111" spans="20:26" ht="12" customHeight="1" x14ac:dyDescent="0.3">
      <c r="T1111" s="48"/>
      <c r="U1111" s="48"/>
      <c r="V1111" s="48"/>
      <c r="W1111" s="48"/>
      <c r="X1111" s="48"/>
      <c r="Y1111" s="48"/>
      <c r="Z1111" s="48"/>
    </row>
    <row r="1112" spans="20:26" ht="12" customHeight="1" x14ac:dyDescent="0.3">
      <c r="T1112" s="48"/>
      <c r="U1112" s="48"/>
      <c r="V1112" s="48"/>
      <c r="W1112" s="48"/>
      <c r="X1112" s="48"/>
      <c r="Y1112" s="48"/>
      <c r="Z1112" s="48"/>
    </row>
    <row r="1113" spans="20:26" ht="12" customHeight="1" x14ac:dyDescent="0.3">
      <c r="T1113" s="48"/>
      <c r="U1113" s="48"/>
      <c r="V1113" s="48"/>
      <c r="W1113" s="48"/>
      <c r="X1113" s="48"/>
      <c r="Y1113" s="48"/>
      <c r="Z1113" s="48"/>
    </row>
    <row r="1114" spans="20:26" ht="12" customHeight="1" x14ac:dyDescent="0.3">
      <c r="T1114" s="48"/>
      <c r="U1114" s="48"/>
      <c r="V1114" s="48"/>
      <c r="W1114" s="48"/>
      <c r="X1114" s="48"/>
      <c r="Y1114" s="48"/>
      <c r="Z1114" s="48"/>
    </row>
    <row r="1115" spans="20:26" ht="12" customHeight="1" x14ac:dyDescent="0.3">
      <c r="T1115" s="48"/>
      <c r="U1115" s="48"/>
      <c r="V1115" s="48"/>
      <c r="W1115" s="48"/>
      <c r="X1115" s="48"/>
      <c r="Y1115" s="48"/>
      <c r="Z1115" s="48"/>
    </row>
    <row r="1116" spans="20:26" ht="12" customHeight="1" x14ac:dyDescent="0.3">
      <c r="T1116" s="48"/>
      <c r="U1116" s="48"/>
      <c r="V1116" s="48"/>
      <c r="W1116" s="48"/>
      <c r="X1116" s="48"/>
      <c r="Y1116" s="48"/>
      <c r="Z1116" s="48"/>
    </row>
    <row r="1117" spans="20:26" ht="12" customHeight="1" x14ac:dyDescent="0.3">
      <c r="T1117" s="48"/>
      <c r="U1117" s="48"/>
      <c r="V1117" s="48"/>
      <c r="W1117" s="48"/>
      <c r="X1117" s="48"/>
      <c r="Y1117" s="48"/>
      <c r="Z1117" s="48"/>
    </row>
    <row r="1118" spans="20:26" ht="12" customHeight="1" x14ac:dyDescent="0.3">
      <c r="T1118" s="48"/>
      <c r="U1118" s="48"/>
      <c r="V1118" s="48"/>
      <c r="W1118" s="48"/>
      <c r="X1118" s="48"/>
      <c r="Y1118" s="48"/>
      <c r="Z1118" s="48"/>
    </row>
    <row r="1119" spans="20:26" ht="12" customHeight="1" x14ac:dyDescent="0.3">
      <c r="T1119" s="48"/>
      <c r="U1119" s="48"/>
      <c r="V1119" s="48"/>
      <c r="W1119" s="48"/>
      <c r="X1119" s="48"/>
      <c r="Y1119" s="48"/>
      <c r="Z1119" s="48"/>
    </row>
    <row r="1120" spans="20:26" ht="12" customHeight="1" x14ac:dyDescent="0.3">
      <c r="T1120" s="48"/>
      <c r="U1120" s="48"/>
      <c r="V1120" s="48"/>
      <c r="W1120" s="48"/>
      <c r="X1120" s="48"/>
      <c r="Y1120" s="48"/>
      <c r="Z1120" s="48"/>
    </row>
    <row r="1121" spans="20:26" ht="12" customHeight="1" x14ac:dyDescent="0.3">
      <c r="T1121" s="48"/>
      <c r="U1121" s="48"/>
      <c r="V1121" s="48"/>
      <c r="W1121" s="48"/>
      <c r="X1121" s="48"/>
      <c r="Y1121" s="48"/>
      <c r="Z1121" s="48"/>
    </row>
    <row r="1122" spans="20:26" ht="12" customHeight="1" x14ac:dyDescent="0.3">
      <c r="T1122" s="48"/>
      <c r="U1122" s="48"/>
      <c r="V1122" s="48"/>
      <c r="W1122" s="48"/>
      <c r="X1122" s="48"/>
      <c r="Y1122" s="48"/>
      <c r="Z1122" s="48"/>
    </row>
    <row r="1123" spans="20:26" ht="12" customHeight="1" x14ac:dyDescent="0.3">
      <c r="T1123" s="48"/>
      <c r="U1123" s="48"/>
      <c r="V1123" s="48"/>
      <c r="W1123" s="48"/>
      <c r="X1123" s="48"/>
      <c r="Y1123" s="48"/>
      <c r="Z1123" s="48"/>
    </row>
    <row r="1124" spans="20:26" ht="12" customHeight="1" x14ac:dyDescent="0.3">
      <c r="T1124" s="48"/>
      <c r="U1124" s="48"/>
      <c r="V1124" s="48"/>
      <c r="W1124" s="48"/>
      <c r="X1124" s="48"/>
      <c r="Y1124" s="48"/>
      <c r="Z1124" s="48"/>
    </row>
    <row r="1125" spans="20:26" ht="12" customHeight="1" x14ac:dyDescent="0.3">
      <c r="T1125" s="48"/>
      <c r="U1125" s="48"/>
      <c r="V1125" s="48"/>
      <c r="W1125" s="48"/>
      <c r="X1125" s="48"/>
      <c r="Y1125" s="48"/>
      <c r="Z1125" s="48"/>
    </row>
    <row r="1126" spans="20:26" ht="12" customHeight="1" x14ac:dyDescent="0.3">
      <c r="T1126" s="48"/>
      <c r="U1126" s="48"/>
      <c r="V1126" s="48"/>
      <c r="W1126" s="48"/>
      <c r="X1126" s="48"/>
      <c r="Y1126" s="48"/>
      <c r="Z1126" s="48"/>
    </row>
    <row r="1127" spans="20:26" ht="12" customHeight="1" x14ac:dyDescent="0.3">
      <c r="T1127" s="48"/>
      <c r="U1127" s="48"/>
      <c r="V1127" s="48"/>
      <c r="W1127" s="48"/>
      <c r="X1127" s="48"/>
      <c r="Y1127" s="48"/>
      <c r="Z1127" s="48"/>
    </row>
    <row r="1128" spans="20:26" ht="12" customHeight="1" x14ac:dyDescent="0.3">
      <c r="T1128" s="48"/>
      <c r="U1128" s="48"/>
      <c r="V1128" s="48"/>
      <c r="W1128" s="48"/>
      <c r="X1128" s="48"/>
      <c r="Y1128" s="48"/>
      <c r="Z1128" s="48"/>
    </row>
    <row r="1129" spans="20:26" ht="12" customHeight="1" x14ac:dyDescent="0.3">
      <c r="T1129" s="48"/>
      <c r="U1129" s="48"/>
      <c r="V1129" s="48"/>
      <c r="W1129" s="48"/>
      <c r="X1129" s="48"/>
      <c r="Y1129" s="48"/>
      <c r="Z1129" s="48"/>
    </row>
    <row r="1130" spans="20:26" ht="12" customHeight="1" x14ac:dyDescent="0.3">
      <c r="T1130" s="48"/>
      <c r="U1130" s="48"/>
      <c r="V1130" s="48"/>
      <c r="W1130" s="48"/>
      <c r="X1130" s="48"/>
      <c r="Y1130" s="48"/>
      <c r="Z1130" s="48"/>
    </row>
    <row r="1131" spans="20:26" ht="12" customHeight="1" x14ac:dyDescent="0.3">
      <c r="T1131" s="48"/>
      <c r="U1131" s="48"/>
      <c r="V1131" s="48"/>
      <c r="W1131" s="48"/>
      <c r="X1131" s="48"/>
      <c r="Y1131" s="48"/>
      <c r="Z1131" s="48"/>
    </row>
    <row r="1132" spans="20:26" ht="12" customHeight="1" x14ac:dyDescent="0.3">
      <c r="T1132" s="48"/>
      <c r="U1132" s="48"/>
      <c r="V1132" s="48"/>
      <c r="W1132" s="48"/>
      <c r="X1132" s="48"/>
      <c r="Y1132" s="48"/>
      <c r="Z1132" s="48"/>
    </row>
    <row r="1133" spans="20:26" ht="12" customHeight="1" x14ac:dyDescent="0.3">
      <c r="T1133" s="48"/>
      <c r="U1133" s="48"/>
      <c r="V1133" s="48"/>
      <c r="W1133" s="48"/>
      <c r="X1133" s="48"/>
      <c r="Y1133" s="48"/>
      <c r="Z1133" s="48"/>
    </row>
    <row r="1134" spans="20:26" ht="12" customHeight="1" x14ac:dyDescent="0.3">
      <c r="T1134" s="48"/>
      <c r="U1134" s="48"/>
      <c r="V1134" s="48"/>
      <c r="W1134" s="48"/>
      <c r="X1134" s="48"/>
      <c r="Y1134" s="48"/>
      <c r="Z1134" s="48"/>
    </row>
    <row r="1135" spans="20:26" ht="12" customHeight="1" x14ac:dyDescent="0.3">
      <c r="T1135" s="48"/>
      <c r="U1135" s="48"/>
      <c r="V1135" s="48"/>
      <c r="W1135" s="48"/>
      <c r="X1135" s="48"/>
      <c r="Y1135" s="48"/>
      <c r="Z1135" s="48"/>
    </row>
    <row r="1136" spans="20:26" ht="12" customHeight="1" x14ac:dyDescent="0.3">
      <c r="T1136" s="48"/>
      <c r="U1136" s="48"/>
      <c r="V1136" s="48"/>
      <c r="W1136" s="48"/>
      <c r="X1136" s="48"/>
      <c r="Y1136" s="48"/>
      <c r="Z1136" s="48"/>
    </row>
    <row r="1137" spans="20:26" ht="12" customHeight="1" x14ac:dyDescent="0.3">
      <c r="T1137" s="48"/>
      <c r="U1137" s="48"/>
      <c r="V1137" s="48"/>
      <c r="W1137" s="48"/>
      <c r="X1137" s="48"/>
      <c r="Y1137" s="48"/>
      <c r="Z1137" s="48"/>
    </row>
    <row r="1138" spans="20:26" ht="12" customHeight="1" x14ac:dyDescent="0.3">
      <c r="T1138" s="48"/>
      <c r="U1138" s="48"/>
      <c r="V1138" s="48"/>
      <c r="W1138" s="48"/>
      <c r="X1138" s="48"/>
      <c r="Y1138" s="48"/>
      <c r="Z1138" s="48"/>
    </row>
    <row r="1139" spans="20:26" ht="12" customHeight="1" x14ac:dyDescent="0.3">
      <c r="T1139" s="48"/>
      <c r="U1139" s="48"/>
      <c r="V1139" s="48"/>
      <c r="W1139" s="48"/>
      <c r="X1139" s="48"/>
      <c r="Y1139" s="48"/>
      <c r="Z1139" s="48"/>
    </row>
    <row r="1140" spans="20:26" ht="12" customHeight="1" x14ac:dyDescent="0.3">
      <c r="T1140" s="48"/>
      <c r="U1140" s="48"/>
      <c r="V1140" s="48"/>
      <c r="W1140" s="48"/>
      <c r="X1140" s="48"/>
      <c r="Y1140" s="48"/>
      <c r="Z1140" s="48"/>
    </row>
    <row r="1141" spans="20:26" ht="12" customHeight="1" x14ac:dyDescent="0.3">
      <c r="T1141" s="48"/>
      <c r="U1141" s="48"/>
      <c r="V1141" s="48"/>
      <c r="W1141" s="48"/>
      <c r="X1141" s="48"/>
      <c r="Y1141" s="48"/>
      <c r="Z1141" s="48"/>
    </row>
    <row r="1142" spans="20:26" ht="12" customHeight="1" x14ac:dyDescent="0.3">
      <c r="T1142" s="48"/>
      <c r="U1142" s="48"/>
      <c r="V1142" s="48"/>
      <c r="W1142" s="48"/>
      <c r="X1142" s="48"/>
      <c r="Y1142" s="48"/>
      <c r="Z1142" s="48"/>
    </row>
    <row r="1143" spans="20:26" ht="12" customHeight="1" x14ac:dyDescent="0.3">
      <c r="T1143" s="48"/>
      <c r="U1143" s="48"/>
      <c r="V1143" s="48"/>
      <c r="W1143" s="48"/>
      <c r="X1143" s="48"/>
      <c r="Y1143" s="48"/>
      <c r="Z1143" s="48"/>
    </row>
    <row r="1144" spans="20:26" ht="12" customHeight="1" x14ac:dyDescent="0.3">
      <c r="T1144" s="48"/>
      <c r="U1144" s="48"/>
      <c r="V1144" s="48"/>
      <c r="W1144" s="48"/>
      <c r="X1144" s="48"/>
      <c r="Y1144" s="48"/>
      <c r="Z1144" s="48"/>
    </row>
    <row r="1145" spans="20:26" ht="12" customHeight="1" x14ac:dyDescent="0.3">
      <c r="T1145" s="48"/>
      <c r="U1145" s="48"/>
      <c r="V1145" s="48"/>
      <c r="W1145" s="48"/>
      <c r="X1145" s="48"/>
      <c r="Y1145" s="48"/>
      <c r="Z1145" s="48"/>
    </row>
    <row r="1146" spans="20:26" ht="12" customHeight="1" x14ac:dyDescent="0.3">
      <c r="T1146" s="48"/>
      <c r="U1146" s="48"/>
      <c r="V1146" s="48"/>
      <c r="W1146" s="48"/>
      <c r="X1146" s="48"/>
      <c r="Y1146" s="48"/>
      <c r="Z1146" s="48"/>
    </row>
    <row r="1147" spans="20:26" ht="12" customHeight="1" x14ac:dyDescent="0.3">
      <c r="T1147" s="48"/>
      <c r="U1147" s="48"/>
      <c r="V1147" s="48"/>
      <c r="W1147" s="48"/>
      <c r="X1147" s="48"/>
      <c r="Y1147" s="48"/>
      <c r="Z1147" s="48"/>
    </row>
    <row r="1148" spans="20:26" ht="12" customHeight="1" x14ac:dyDescent="0.3">
      <c r="T1148" s="48"/>
      <c r="U1148" s="48"/>
      <c r="V1148" s="48"/>
      <c r="W1148" s="48"/>
      <c r="X1148" s="48"/>
      <c r="Y1148" s="48"/>
      <c r="Z1148" s="48"/>
    </row>
    <row r="1149" spans="20:26" ht="12" customHeight="1" x14ac:dyDescent="0.3">
      <c r="T1149" s="48"/>
      <c r="U1149" s="48"/>
      <c r="V1149" s="48"/>
      <c r="W1149" s="48"/>
      <c r="X1149" s="48"/>
      <c r="Y1149" s="48"/>
      <c r="Z1149" s="48"/>
    </row>
    <row r="1150" spans="20:26" ht="12" customHeight="1" x14ac:dyDescent="0.3">
      <c r="T1150" s="48"/>
      <c r="U1150" s="48"/>
      <c r="V1150" s="48"/>
      <c r="W1150" s="48"/>
      <c r="X1150" s="48"/>
      <c r="Y1150" s="48"/>
      <c r="Z1150" s="48"/>
    </row>
    <row r="1151" spans="20:26" ht="12" customHeight="1" x14ac:dyDescent="0.3">
      <c r="T1151" s="48"/>
      <c r="U1151" s="48"/>
      <c r="V1151" s="48"/>
      <c r="W1151" s="48"/>
      <c r="X1151" s="48"/>
      <c r="Y1151" s="48"/>
      <c r="Z1151" s="48"/>
    </row>
    <row r="1152" spans="20:26" ht="12" customHeight="1" x14ac:dyDescent="0.3">
      <c r="T1152" s="48"/>
      <c r="U1152" s="48"/>
      <c r="V1152" s="48"/>
      <c r="W1152" s="48"/>
      <c r="X1152" s="48"/>
      <c r="Y1152" s="48"/>
      <c r="Z1152" s="48"/>
    </row>
    <row r="1153" spans="20:26" ht="12" customHeight="1" x14ac:dyDescent="0.3">
      <c r="T1153" s="48"/>
      <c r="U1153" s="48"/>
      <c r="V1153" s="48"/>
      <c r="W1153" s="48"/>
      <c r="X1153" s="48"/>
      <c r="Y1153" s="48"/>
      <c r="Z1153" s="48"/>
    </row>
    <row r="1154" spans="20:26" ht="12" customHeight="1" x14ac:dyDescent="0.3">
      <c r="T1154" s="48"/>
      <c r="U1154" s="48"/>
      <c r="V1154" s="48"/>
      <c r="W1154" s="48"/>
      <c r="X1154" s="48"/>
      <c r="Y1154" s="48"/>
      <c r="Z1154" s="48"/>
    </row>
    <row r="1155" spans="20:26" ht="12" customHeight="1" x14ac:dyDescent="0.3">
      <c r="T1155" s="48"/>
      <c r="U1155" s="48"/>
      <c r="V1155" s="48"/>
      <c r="W1155" s="48"/>
      <c r="X1155" s="48"/>
      <c r="Y1155" s="48"/>
      <c r="Z1155" s="48"/>
    </row>
    <row r="1156" spans="20:26" ht="12" customHeight="1" x14ac:dyDescent="0.3">
      <c r="T1156" s="48"/>
      <c r="U1156" s="48"/>
      <c r="V1156" s="48"/>
      <c r="W1156" s="48"/>
      <c r="X1156" s="48"/>
      <c r="Y1156" s="48"/>
      <c r="Z1156" s="48"/>
    </row>
    <row r="1157" spans="20:26" ht="12" customHeight="1" x14ac:dyDescent="0.3">
      <c r="T1157" s="48"/>
      <c r="U1157" s="48"/>
      <c r="V1157" s="48"/>
      <c r="W1157" s="48"/>
      <c r="X1157" s="48"/>
      <c r="Y1157" s="48"/>
      <c r="Z1157" s="48"/>
    </row>
    <row r="1158" spans="20:26" ht="12" customHeight="1" x14ac:dyDescent="0.3">
      <c r="T1158" s="48"/>
      <c r="U1158" s="48"/>
      <c r="V1158" s="48"/>
      <c r="W1158" s="48"/>
      <c r="X1158" s="48"/>
      <c r="Y1158" s="48"/>
      <c r="Z1158" s="48"/>
    </row>
    <row r="1159" spans="20:26" ht="12" customHeight="1" x14ac:dyDescent="0.3">
      <c r="T1159" s="48"/>
      <c r="U1159" s="48"/>
      <c r="V1159" s="48"/>
      <c r="W1159" s="48"/>
      <c r="X1159" s="48"/>
      <c r="Y1159" s="48"/>
      <c r="Z1159" s="48"/>
    </row>
    <row r="1160" spans="20:26" ht="12" customHeight="1" x14ac:dyDescent="0.3">
      <c r="T1160" s="48"/>
      <c r="U1160" s="48"/>
      <c r="V1160" s="48"/>
      <c r="W1160" s="48"/>
      <c r="X1160" s="48"/>
      <c r="Y1160" s="48"/>
      <c r="Z1160" s="48"/>
    </row>
    <row r="1161" spans="20:26" ht="12" customHeight="1" x14ac:dyDescent="0.3">
      <c r="T1161" s="48"/>
      <c r="U1161" s="48"/>
      <c r="V1161" s="48"/>
      <c r="W1161" s="48"/>
      <c r="X1161" s="48"/>
      <c r="Y1161" s="48"/>
      <c r="Z1161" s="48"/>
    </row>
    <row r="1162" spans="20:26" ht="12" customHeight="1" x14ac:dyDescent="0.3">
      <c r="T1162" s="48"/>
      <c r="U1162" s="48"/>
      <c r="V1162" s="48"/>
      <c r="W1162" s="48"/>
      <c r="X1162" s="48"/>
      <c r="Y1162" s="48"/>
      <c r="Z1162" s="48"/>
    </row>
    <row r="1163" spans="20:26" ht="12" customHeight="1" x14ac:dyDescent="0.3">
      <c r="T1163" s="48"/>
      <c r="U1163" s="48"/>
      <c r="V1163" s="48"/>
      <c r="W1163" s="48"/>
      <c r="X1163" s="48"/>
      <c r="Y1163" s="48"/>
      <c r="Z1163" s="48"/>
    </row>
    <row r="1164" spans="20:26" ht="12" customHeight="1" x14ac:dyDescent="0.3">
      <c r="T1164" s="48"/>
      <c r="U1164" s="48"/>
      <c r="V1164" s="48"/>
      <c r="W1164" s="48"/>
      <c r="X1164" s="48"/>
      <c r="Y1164" s="48"/>
      <c r="Z1164" s="48"/>
    </row>
    <row r="1165" spans="20:26" ht="12" customHeight="1" x14ac:dyDescent="0.3">
      <c r="T1165" s="48"/>
      <c r="U1165" s="48"/>
      <c r="V1165" s="48"/>
      <c r="W1165" s="48"/>
      <c r="X1165" s="48"/>
      <c r="Y1165" s="48"/>
      <c r="Z1165" s="48"/>
    </row>
    <row r="1166" spans="20:26" ht="12" customHeight="1" x14ac:dyDescent="0.3">
      <c r="T1166" s="48"/>
      <c r="U1166" s="48"/>
      <c r="V1166" s="48"/>
      <c r="W1166" s="48"/>
      <c r="X1166" s="48"/>
      <c r="Y1166" s="48"/>
      <c r="Z1166" s="48"/>
    </row>
    <row r="1167" spans="20:26" ht="12" customHeight="1" x14ac:dyDescent="0.3">
      <c r="T1167" s="48"/>
      <c r="U1167" s="48"/>
      <c r="V1167" s="48"/>
      <c r="W1167" s="48"/>
      <c r="X1167" s="48"/>
      <c r="Y1167" s="48"/>
      <c r="Z1167" s="48"/>
    </row>
    <row r="1168" spans="20:26" ht="12" customHeight="1" x14ac:dyDescent="0.3">
      <c r="T1168" s="48"/>
      <c r="U1168" s="48"/>
      <c r="V1168" s="48"/>
      <c r="W1168" s="48"/>
      <c r="X1168" s="48"/>
      <c r="Y1168" s="48"/>
      <c r="Z1168" s="48"/>
    </row>
    <row r="1169" spans="20:26" ht="12" customHeight="1" x14ac:dyDescent="0.3">
      <c r="T1169" s="48"/>
      <c r="U1169" s="48"/>
      <c r="V1169" s="48"/>
      <c r="W1169" s="48"/>
      <c r="X1169" s="48"/>
      <c r="Y1169" s="48"/>
      <c r="Z1169" s="48"/>
    </row>
    <row r="1170" spans="20:26" ht="12" customHeight="1" x14ac:dyDescent="0.3">
      <c r="T1170" s="48"/>
      <c r="U1170" s="48"/>
      <c r="V1170" s="48"/>
      <c r="W1170" s="48"/>
      <c r="X1170" s="48"/>
      <c r="Y1170" s="48"/>
      <c r="Z1170" s="48"/>
    </row>
    <row r="1171" spans="20:26" ht="12" customHeight="1" x14ac:dyDescent="0.3">
      <c r="T1171" s="48"/>
      <c r="U1171" s="48"/>
      <c r="V1171" s="48"/>
      <c r="W1171" s="48"/>
      <c r="X1171" s="48"/>
      <c r="Y1171" s="48"/>
      <c r="Z1171" s="48"/>
    </row>
    <row r="1172" spans="20:26" ht="12" customHeight="1" x14ac:dyDescent="0.3">
      <c r="T1172" s="48"/>
      <c r="U1172" s="48"/>
      <c r="V1172" s="48"/>
      <c r="W1172" s="48"/>
      <c r="X1172" s="48"/>
      <c r="Y1172" s="48"/>
      <c r="Z1172" s="48"/>
    </row>
    <row r="1173" spans="20:26" ht="12" customHeight="1" x14ac:dyDescent="0.3">
      <c r="T1173" s="48"/>
      <c r="U1173" s="48"/>
      <c r="V1173" s="48"/>
      <c r="W1173" s="48"/>
      <c r="X1173" s="48"/>
      <c r="Y1173" s="48"/>
      <c r="Z1173" s="48"/>
    </row>
    <row r="1174" spans="20:26" ht="12" customHeight="1" x14ac:dyDescent="0.3">
      <c r="T1174" s="48"/>
      <c r="U1174" s="48"/>
      <c r="V1174" s="48"/>
      <c r="W1174" s="48"/>
      <c r="X1174" s="48"/>
      <c r="Y1174" s="48"/>
      <c r="Z1174" s="48"/>
    </row>
    <row r="1175" spans="20:26" ht="12" customHeight="1" x14ac:dyDescent="0.3">
      <c r="T1175" s="48"/>
      <c r="U1175" s="48"/>
      <c r="V1175" s="48"/>
      <c r="W1175" s="48"/>
      <c r="X1175" s="48"/>
      <c r="Y1175" s="48"/>
      <c r="Z1175" s="48"/>
    </row>
    <row r="1176" spans="20:26" ht="12" customHeight="1" x14ac:dyDescent="0.3">
      <c r="T1176" s="48"/>
      <c r="U1176" s="48"/>
      <c r="V1176" s="48"/>
      <c r="W1176" s="48"/>
      <c r="X1176" s="48"/>
      <c r="Y1176" s="48"/>
      <c r="Z1176" s="48"/>
    </row>
    <row r="1177" spans="20:26" ht="12" customHeight="1" x14ac:dyDescent="0.3">
      <c r="T1177" s="48"/>
      <c r="U1177" s="48"/>
      <c r="V1177" s="48"/>
      <c r="W1177" s="48"/>
      <c r="X1177" s="48"/>
      <c r="Y1177" s="48"/>
      <c r="Z1177" s="48"/>
    </row>
    <row r="1178" spans="20:26" ht="12" customHeight="1" x14ac:dyDescent="0.3">
      <c r="T1178" s="48"/>
      <c r="U1178" s="48"/>
      <c r="V1178" s="48"/>
      <c r="W1178" s="48"/>
      <c r="X1178" s="48"/>
      <c r="Y1178" s="48"/>
      <c r="Z1178" s="48"/>
    </row>
    <row r="1179" spans="20:26" ht="12" customHeight="1" x14ac:dyDescent="0.3">
      <c r="T1179" s="48"/>
      <c r="U1179" s="48"/>
      <c r="V1179" s="48"/>
      <c r="W1179" s="48"/>
      <c r="X1179" s="48"/>
      <c r="Y1179" s="48"/>
      <c r="Z1179" s="48"/>
    </row>
    <row r="1180" spans="20:26" ht="12" customHeight="1" x14ac:dyDescent="0.3">
      <c r="T1180" s="48"/>
      <c r="U1180" s="48"/>
      <c r="V1180" s="48"/>
      <c r="W1180" s="48"/>
      <c r="X1180" s="48"/>
      <c r="Y1180" s="48"/>
      <c r="Z1180" s="48"/>
    </row>
    <row r="1181" spans="20:26" ht="12" customHeight="1" x14ac:dyDescent="0.3">
      <c r="T1181" s="48"/>
      <c r="U1181" s="48"/>
      <c r="V1181" s="48"/>
      <c r="W1181" s="48"/>
      <c r="X1181" s="48"/>
      <c r="Y1181" s="48"/>
      <c r="Z1181" s="48"/>
    </row>
    <row r="1182" spans="20:26" ht="12" customHeight="1" x14ac:dyDescent="0.3">
      <c r="T1182" s="48"/>
      <c r="U1182" s="48"/>
      <c r="V1182" s="48"/>
      <c r="W1182" s="48"/>
      <c r="X1182" s="48"/>
      <c r="Y1182" s="48"/>
      <c r="Z1182" s="48"/>
    </row>
    <row r="1183" spans="20:26" ht="12" customHeight="1" x14ac:dyDescent="0.3">
      <c r="T1183" s="48"/>
      <c r="U1183" s="48"/>
      <c r="V1183" s="48"/>
      <c r="W1183" s="48"/>
      <c r="X1183" s="48"/>
      <c r="Y1183" s="48"/>
      <c r="Z1183" s="48"/>
    </row>
    <row r="1184" spans="20:26" ht="12" customHeight="1" x14ac:dyDescent="0.3">
      <c r="T1184" s="48"/>
      <c r="U1184" s="48"/>
      <c r="V1184" s="48"/>
      <c r="W1184" s="48"/>
      <c r="X1184" s="48"/>
      <c r="Y1184" s="48"/>
      <c r="Z1184" s="48"/>
    </row>
    <row r="1185" spans="20:26" ht="12" customHeight="1" x14ac:dyDescent="0.3">
      <c r="T1185" s="48"/>
      <c r="U1185" s="48"/>
      <c r="V1185" s="48"/>
      <c r="W1185" s="48"/>
      <c r="X1185" s="48"/>
      <c r="Y1185" s="48"/>
      <c r="Z1185" s="48"/>
    </row>
    <row r="1186" spans="20:26" ht="12" customHeight="1" x14ac:dyDescent="0.3">
      <c r="T1186" s="48"/>
      <c r="U1186" s="48"/>
      <c r="V1186" s="48"/>
      <c r="W1186" s="48"/>
      <c r="X1186" s="48"/>
      <c r="Y1186" s="48"/>
      <c r="Z1186" s="48"/>
    </row>
    <row r="1187" spans="20:26" ht="12" customHeight="1" x14ac:dyDescent="0.3">
      <c r="T1187" s="48"/>
      <c r="U1187" s="48"/>
      <c r="V1187" s="48"/>
      <c r="W1187" s="48"/>
      <c r="X1187" s="48"/>
      <c r="Y1187" s="48"/>
      <c r="Z1187" s="48"/>
    </row>
    <row r="1188" spans="20:26" ht="12" customHeight="1" x14ac:dyDescent="0.3">
      <c r="T1188" s="48"/>
      <c r="U1188" s="48"/>
      <c r="V1188" s="48"/>
      <c r="W1188" s="48"/>
      <c r="X1188" s="48"/>
      <c r="Y1188" s="48"/>
      <c r="Z1188" s="48"/>
    </row>
    <row r="1189" spans="20:26" ht="12" customHeight="1" x14ac:dyDescent="0.3">
      <c r="T1189" s="48"/>
      <c r="U1189" s="48"/>
      <c r="V1189" s="48"/>
      <c r="W1189" s="48"/>
      <c r="X1189" s="48"/>
      <c r="Y1189" s="48"/>
      <c r="Z1189" s="48"/>
    </row>
    <row r="1190" spans="20:26" ht="12" customHeight="1" x14ac:dyDescent="0.3">
      <c r="T1190" s="48"/>
      <c r="U1190" s="48"/>
      <c r="V1190" s="48"/>
      <c r="W1190" s="48"/>
      <c r="X1190" s="48"/>
      <c r="Y1190" s="48"/>
      <c r="Z1190" s="48"/>
    </row>
    <row r="1191" spans="20:26" ht="12" customHeight="1" x14ac:dyDescent="0.3">
      <c r="T1191" s="48"/>
      <c r="U1191" s="48"/>
      <c r="V1191" s="48"/>
      <c r="W1191" s="48"/>
      <c r="X1191" s="48"/>
      <c r="Y1191" s="48"/>
      <c r="Z1191" s="48"/>
    </row>
    <row r="1192" spans="20:26" ht="12" customHeight="1" x14ac:dyDescent="0.3">
      <c r="T1192" s="48"/>
      <c r="U1192" s="48"/>
      <c r="V1192" s="48"/>
      <c r="W1192" s="48"/>
      <c r="X1192" s="48"/>
      <c r="Y1192" s="48"/>
      <c r="Z1192" s="48"/>
    </row>
    <row r="1193" spans="20:26" ht="12" customHeight="1" x14ac:dyDescent="0.3">
      <c r="T1193" s="48"/>
      <c r="U1193" s="48"/>
      <c r="V1193" s="48"/>
      <c r="W1193" s="48"/>
      <c r="X1193" s="48"/>
      <c r="Y1193" s="48"/>
      <c r="Z1193" s="48"/>
    </row>
    <row r="1194" spans="20:26" ht="12" customHeight="1" x14ac:dyDescent="0.3">
      <c r="T1194" s="48"/>
      <c r="U1194" s="48"/>
      <c r="V1194" s="48"/>
      <c r="W1194" s="48"/>
      <c r="X1194" s="48"/>
      <c r="Y1194" s="48"/>
      <c r="Z1194" s="48"/>
    </row>
    <row r="1195" spans="20:26" ht="12" customHeight="1" x14ac:dyDescent="0.3">
      <c r="T1195" s="48"/>
      <c r="U1195" s="48"/>
      <c r="V1195" s="48"/>
      <c r="W1195" s="48"/>
      <c r="X1195" s="48"/>
      <c r="Y1195" s="48"/>
      <c r="Z1195" s="48"/>
    </row>
    <row r="1196" spans="20:26" ht="12" customHeight="1" x14ac:dyDescent="0.3">
      <c r="T1196" s="48"/>
      <c r="U1196" s="48"/>
      <c r="V1196" s="48"/>
      <c r="W1196" s="48"/>
      <c r="X1196" s="48"/>
      <c r="Y1196" s="48"/>
      <c r="Z1196" s="48"/>
    </row>
    <row r="1197" spans="20:26" ht="12" customHeight="1" x14ac:dyDescent="0.3">
      <c r="T1197" s="48"/>
      <c r="U1197" s="48"/>
      <c r="V1197" s="48"/>
      <c r="W1197" s="48"/>
      <c r="X1197" s="48"/>
      <c r="Y1197" s="48"/>
      <c r="Z1197" s="48"/>
    </row>
    <row r="1198" spans="20:26" ht="12" customHeight="1" x14ac:dyDescent="0.3">
      <c r="T1198" s="48"/>
      <c r="U1198" s="48"/>
      <c r="V1198" s="48"/>
      <c r="W1198" s="48"/>
      <c r="X1198" s="48"/>
      <c r="Y1198" s="48"/>
      <c r="Z1198" s="48"/>
    </row>
    <row r="1199" spans="20:26" ht="12" customHeight="1" x14ac:dyDescent="0.3">
      <c r="T1199" s="48"/>
      <c r="U1199" s="48"/>
      <c r="V1199" s="48"/>
      <c r="W1199" s="48"/>
      <c r="X1199" s="48"/>
      <c r="Y1199" s="48"/>
      <c r="Z1199" s="48"/>
    </row>
    <row r="1200" spans="20:26" ht="12" customHeight="1" x14ac:dyDescent="0.3">
      <c r="T1200" s="48"/>
      <c r="U1200" s="48"/>
      <c r="V1200" s="48"/>
      <c r="W1200" s="48"/>
      <c r="X1200" s="48"/>
      <c r="Y1200" s="48"/>
      <c r="Z1200" s="48"/>
    </row>
    <row r="1201" spans="20:26" ht="12" customHeight="1" x14ac:dyDescent="0.3">
      <c r="T1201" s="48"/>
      <c r="U1201" s="48"/>
      <c r="V1201" s="48"/>
      <c r="W1201" s="48"/>
      <c r="X1201" s="48"/>
      <c r="Y1201" s="48"/>
      <c r="Z1201" s="48"/>
    </row>
    <row r="1202" spans="20:26" ht="12" customHeight="1" x14ac:dyDescent="0.3">
      <c r="T1202" s="48"/>
      <c r="U1202" s="48"/>
      <c r="V1202" s="48"/>
      <c r="W1202" s="48"/>
      <c r="X1202" s="48"/>
      <c r="Y1202" s="48"/>
      <c r="Z1202" s="48"/>
    </row>
    <row r="1203" spans="20:26" ht="12" customHeight="1" x14ac:dyDescent="0.3">
      <c r="T1203" s="48"/>
      <c r="U1203" s="48"/>
      <c r="V1203" s="48"/>
      <c r="W1203" s="48"/>
      <c r="X1203" s="48"/>
      <c r="Y1203" s="48"/>
      <c r="Z1203" s="48"/>
    </row>
    <row r="1204" spans="20:26" ht="12" customHeight="1" x14ac:dyDescent="0.3">
      <c r="T1204" s="48"/>
      <c r="U1204" s="48"/>
      <c r="V1204" s="48"/>
      <c r="W1204" s="48"/>
      <c r="X1204" s="48"/>
      <c r="Y1204" s="48"/>
      <c r="Z1204" s="48"/>
    </row>
    <row r="1205" spans="20:26" ht="12" customHeight="1" x14ac:dyDescent="0.3">
      <c r="T1205" s="48"/>
      <c r="U1205" s="48"/>
      <c r="V1205" s="48"/>
      <c r="W1205" s="48"/>
      <c r="X1205" s="48"/>
      <c r="Y1205" s="48"/>
      <c r="Z1205" s="48"/>
    </row>
    <row r="1206" spans="20:26" ht="12" customHeight="1" x14ac:dyDescent="0.3">
      <c r="T1206" s="48"/>
      <c r="U1206" s="48"/>
      <c r="V1206" s="48"/>
      <c r="W1206" s="48"/>
      <c r="X1206" s="48"/>
      <c r="Y1206" s="48"/>
      <c r="Z1206" s="48"/>
    </row>
    <row r="1207" spans="20:26" ht="12" customHeight="1" x14ac:dyDescent="0.3">
      <c r="T1207" s="48"/>
      <c r="U1207" s="48"/>
      <c r="V1207" s="48"/>
      <c r="W1207" s="48"/>
      <c r="X1207" s="48"/>
      <c r="Y1207" s="48"/>
      <c r="Z1207" s="48"/>
    </row>
    <row r="1208" spans="20:26" ht="12" customHeight="1" x14ac:dyDescent="0.3">
      <c r="T1208" s="48"/>
      <c r="U1208" s="48"/>
      <c r="V1208" s="48"/>
      <c r="W1208" s="48"/>
      <c r="X1208" s="48"/>
      <c r="Y1208" s="48"/>
      <c r="Z1208" s="48"/>
    </row>
    <row r="1209" spans="20:26" ht="12" customHeight="1" x14ac:dyDescent="0.3">
      <c r="T1209" s="48"/>
      <c r="U1209" s="48"/>
      <c r="V1209" s="48"/>
      <c r="W1209" s="48"/>
      <c r="X1209" s="48"/>
      <c r="Y1209" s="48"/>
      <c r="Z1209" s="48"/>
    </row>
    <row r="1210" spans="20:26" ht="12" customHeight="1" x14ac:dyDescent="0.3">
      <c r="T1210" s="48"/>
      <c r="U1210" s="48"/>
      <c r="V1210" s="48"/>
      <c r="W1210" s="48"/>
      <c r="X1210" s="48"/>
      <c r="Y1210" s="48"/>
      <c r="Z1210" s="48"/>
    </row>
    <row r="1211" spans="20:26" ht="12" customHeight="1" x14ac:dyDescent="0.3">
      <c r="T1211" s="48"/>
      <c r="U1211" s="48"/>
      <c r="V1211" s="48"/>
      <c r="W1211" s="48"/>
      <c r="X1211" s="48"/>
      <c r="Y1211" s="48"/>
      <c r="Z1211" s="48"/>
    </row>
    <row r="1212" spans="20:26" ht="12" customHeight="1" x14ac:dyDescent="0.3">
      <c r="T1212" s="48"/>
      <c r="U1212" s="48"/>
      <c r="V1212" s="48"/>
      <c r="W1212" s="48"/>
      <c r="X1212" s="48"/>
      <c r="Y1212" s="48"/>
      <c r="Z1212" s="48"/>
    </row>
    <row r="1213" spans="20:26" ht="12" customHeight="1" x14ac:dyDescent="0.3">
      <c r="T1213" s="48"/>
      <c r="U1213" s="48"/>
      <c r="V1213" s="48"/>
      <c r="W1213" s="48"/>
      <c r="X1213" s="48"/>
      <c r="Y1213" s="48"/>
      <c r="Z1213" s="48"/>
    </row>
    <row r="1214" spans="20:26" ht="12" customHeight="1" x14ac:dyDescent="0.3">
      <c r="T1214" s="48"/>
      <c r="U1214" s="48"/>
      <c r="V1214" s="48"/>
      <c r="W1214" s="48"/>
      <c r="X1214" s="48"/>
      <c r="Y1214" s="48"/>
      <c r="Z1214" s="48"/>
    </row>
    <row r="1215" spans="20:26" ht="12" customHeight="1" x14ac:dyDescent="0.3">
      <c r="T1215" s="48"/>
      <c r="U1215" s="48"/>
      <c r="V1215" s="48"/>
      <c r="W1215" s="48"/>
      <c r="X1215" s="48"/>
      <c r="Y1215" s="48"/>
      <c r="Z1215" s="48"/>
    </row>
    <row r="1216" spans="20:26" ht="12" customHeight="1" x14ac:dyDescent="0.3">
      <c r="T1216" s="48"/>
      <c r="U1216" s="48"/>
      <c r="V1216" s="48"/>
      <c r="W1216" s="48"/>
      <c r="X1216" s="48"/>
      <c r="Y1216" s="48"/>
      <c r="Z1216" s="48"/>
    </row>
    <row r="1217" spans="20:26" ht="12" customHeight="1" x14ac:dyDescent="0.3">
      <c r="T1217" s="48"/>
      <c r="U1217" s="48"/>
      <c r="V1217" s="48"/>
      <c r="W1217" s="48"/>
      <c r="X1217" s="48"/>
      <c r="Y1217" s="48"/>
      <c r="Z1217" s="48"/>
    </row>
    <row r="1218" spans="20:26" ht="12" customHeight="1" x14ac:dyDescent="0.3">
      <c r="T1218" s="48"/>
      <c r="U1218" s="48"/>
      <c r="V1218" s="48"/>
      <c r="W1218" s="48"/>
      <c r="X1218" s="48"/>
      <c r="Y1218" s="48"/>
      <c r="Z1218" s="48"/>
    </row>
    <row r="1219" spans="20:26" ht="12" customHeight="1" x14ac:dyDescent="0.3">
      <c r="T1219" s="48"/>
      <c r="U1219" s="48"/>
      <c r="V1219" s="48"/>
      <c r="W1219" s="48"/>
      <c r="X1219" s="48"/>
      <c r="Y1219" s="48"/>
      <c r="Z1219" s="48"/>
    </row>
    <row r="1220" spans="20:26" ht="12" customHeight="1" x14ac:dyDescent="0.3">
      <c r="T1220" s="48"/>
      <c r="U1220" s="48"/>
      <c r="V1220" s="48"/>
      <c r="W1220" s="48"/>
      <c r="X1220" s="48"/>
      <c r="Y1220" s="48"/>
      <c r="Z1220" s="48"/>
    </row>
    <row r="1221" spans="20:26" ht="12" customHeight="1" x14ac:dyDescent="0.3">
      <c r="T1221" s="48"/>
      <c r="U1221" s="48"/>
      <c r="V1221" s="48"/>
      <c r="W1221" s="48"/>
      <c r="X1221" s="48"/>
      <c r="Y1221" s="48"/>
      <c r="Z1221" s="48"/>
    </row>
    <row r="1222" spans="20:26" ht="12" customHeight="1" x14ac:dyDescent="0.3">
      <c r="T1222" s="48"/>
      <c r="U1222" s="48"/>
      <c r="V1222" s="48"/>
      <c r="W1222" s="48"/>
      <c r="X1222" s="48"/>
      <c r="Y1222" s="48"/>
      <c r="Z1222" s="48"/>
    </row>
    <row r="1223" spans="20:26" ht="12" customHeight="1" x14ac:dyDescent="0.3">
      <c r="T1223" s="48"/>
      <c r="U1223" s="48"/>
      <c r="V1223" s="48"/>
      <c r="W1223" s="48"/>
      <c r="X1223" s="48"/>
      <c r="Y1223" s="48"/>
      <c r="Z1223" s="48"/>
    </row>
    <row r="1224" spans="20:26" ht="12" customHeight="1" x14ac:dyDescent="0.3">
      <c r="T1224" s="48"/>
      <c r="U1224" s="48"/>
      <c r="V1224" s="48"/>
      <c r="W1224" s="48"/>
      <c r="X1224" s="48"/>
      <c r="Y1224" s="48"/>
      <c r="Z1224" s="48"/>
    </row>
    <row r="1225" spans="20:26" ht="12" customHeight="1" x14ac:dyDescent="0.3">
      <c r="T1225" s="48"/>
      <c r="U1225" s="48"/>
      <c r="V1225" s="48"/>
      <c r="W1225" s="48"/>
      <c r="X1225" s="48"/>
      <c r="Y1225" s="48"/>
      <c r="Z1225" s="48"/>
    </row>
    <row r="1226" spans="20:26" ht="12" customHeight="1" x14ac:dyDescent="0.3">
      <c r="T1226" s="48"/>
      <c r="U1226" s="48"/>
      <c r="V1226" s="48"/>
      <c r="W1226" s="48"/>
      <c r="X1226" s="48"/>
      <c r="Y1226" s="48"/>
      <c r="Z1226" s="48"/>
    </row>
    <row r="1227" spans="20:26" ht="12" customHeight="1" x14ac:dyDescent="0.3">
      <c r="T1227" s="48"/>
      <c r="U1227" s="48"/>
      <c r="V1227" s="48"/>
      <c r="W1227" s="48"/>
      <c r="X1227" s="48"/>
      <c r="Y1227" s="48"/>
      <c r="Z1227" s="48"/>
    </row>
    <row r="1228" spans="20:26" ht="12" customHeight="1" x14ac:dyDescent="0.3">
      <c r="T1228" s="48"/>
      <c r="U1228" s="48"/>
      <c r="V1228" s="48"/>
      <c r="W1228" s="48"/>
      <c r="X1228" s="48"/>
      <c r="Y1228" s="48"/>
      <c r="Z1228" s="48"/>
    </row>
    <row r="1229" spans="20:26" ht="12" customHeight="1" x14ac:dyDescent="0.3">
      <c r="T1229" s="48"/>
      <c r="U1229" s="48"/>
      <c r="V1229" s="48"/>
      <c r="W1229" s="48"/>
      <c r="X1229" s="48"/>
      <c r="Y1229" s="48"/>
      <c r="Z1229" s="48"/>
    </row>
    <row r="1230" spans="20:26" ht="12" customHeight="1" x14ac:dyDescent="0.3">
      <c r="T1230" s="48"/>
      <c r="U1230" s="48"/>
      <c r="V1230" s="48"/>
      <c r="W1230" s="48"/>
      <c r="X1230" s="48"/>
      <c r="Y1230" s="48"/>
      <c r="Z1230" s="48"/>
    </row>
    <row r="1231" spans="20:26" ht="12" customHeight="1" x14ac:dyDescent="0.3">
      <c r="T1231" s="48"/>
      <c r="U1231" s="48"/>
      <c r="V1231" s="48"/>
      <c r="W1231" s="48"/>
      <c r="X1231" s="48"/>
      <c r="Y1231" s="48"/>
      <c r="Z1231" s="48"/>
    </row>
    <row r="1232" spans="20:26" ht="12" customHeight="1" x14ac:dyDescent="0.3">
      <c r="T1232" s="48"/>
      <c r="U1232" s="48"/>
      <c r="V1232" s="48"/>
      <c r="W1232" s="48"/>
      <c r="X1232" s="48"/>
      <c r="Y1232" s="48"/>
      <c r="Z1232" s="48"/>
    </row>
    <row r="1233" spans="20:26" ht="12" customHeight="1" x14ac:dyDescent="0.3">
      <c r="T1233" s="48"/>
      <c r="U1233" s="48"/>
      <c r="V1233" s="48"/>
      <c r="W1233" s="48"/>
      <c r="X1233" s="48"/>
      <c r="Y1233" s="48"/>
      <c r="Z1233" s="48"/>
    </row>
    <row r="1234" spans="20:26" ht="12" customHeight="1" x14ac:dyDescent="0.3">
      <c r="T1234" s="48"/>
      <c r="U1234" s="48"/>
      <c r="V1234" s="48"/>
      <c r="W1234" s="48"/>
      <c r="X1234" s="48"/>
      <c r="Y1234" s="48"/>
      <c r="Z1234" s="48"/>
    </row>
    <row r="1235" spans="20:26" ht="12" customHeight="1" x14ac:dyDescent="0.3">
      <c r="T1235" s="48"/>
      <c r="U1235" s="48"/>
      <c r="V1235" s="48"/>
      <c r="W1235" s="48"/>
      <c r="X1235" s="48"/>
      <c r="Y1235" s="48"/>
      <c r="Z1235" s="48"/>
    </row>
    <row r="1236" spans="20:26" ht="12" customHeight="1" x14ac:dyDescent="0.3">
      <c r="T1236" s="48"/>
      <c r="U1236" s="48"/>
      <c r="V1236" s="48"/>
      <c r="W1236" s="48"/>
      <c r="X1236" s="48"/>
      <c r="Y1236" s="48"/>
      <c r="Z1236" s="48"/>
    </row>
    <row r="1237" spans="20:26" ht="12" customHeight="1" x14ac:dyDescent="0.3">
      <c r="T1237" s="48"/>
      <c r="U1237" s="48"/>
      <c r="V1237" s="48"/>
      <c r="W1237" s="48"/>
      <c r="X1237" s="48"/>
      <c r="Y1237" s="48"/>
      <c r="Z1237" s="48"/>
    </row>
    <row r="1238" spans="20:26" ht="12" customHeight="1" x14ac:dyDescent="0.3">
      <c r="T1238" s="48"/>
      <c r="U1238" s="48"/>
      <c r="V1238" s="48"/>
      <c r="W1238" s="48"/>
      <c r="X1238" s="48"/>
      <c r="Y1238" s="48"/>
      <c r="Z1238" s="48"/>
    </row>
    <row r="1239" spans="20:26" ht="12" customHeight="1" x14ac:dyDescent="0.3">
      <c r="T1239" s="48"/>
      <c r="U1239" s="48"/>
      <c r="V1239" s="48"/>
      <c r="W1239" s="48"/>
      <c r="X1239" s="48"/>
      <c r="Y1239" s="48"/>
      <c r="Z1239" s="48"/>
    </row>
    <row r="1240" spans="20:26" ht="12" customHeight="1" x14ac:dyDescent="0.3">
      <c r="T1240" s="48"/>
      <c r="U1240" s="48"/>
      <c r="V1240" s="48"/>
      <c r="W1240" s="48"/>
      <c r="X1240" s="48"/>
      <c r="Y1240" s="48"/>
      <c r="Z1240" s="48"/>
    </row>
    <row r="1241" spans="20:26" ht="12" customHeight="1" x14ac:dyDescent="0.3">
      <c r="T1241" s="48"/>
      <c r="U1241" s="48"/>
      <c r="V1241" s="48"/>
      <c r="W1241" s="48"/>
      <c r="X1241" s="48"/>
      <c r="Y1241" s="48"/>
      <c r="Z1241" s="48"/>
    </row>
    <row r="1242" spans="20:26" ht="12" customHeight="1" x14ac:dyDescent="0.3">
      <c r="T1242" s="48"/>
      <c r="U1242" s="48"/>
      <c r="V1242" s="48"/>
      <c r="W1242" s="48"/>
      <c r="X1242" s="48"/>
      <c r="Y1242" s="48"/>
      <c r="Z1242" s="48"/>
    </row>
    <row r="1243" spans="20:26" ht="12" customHeight="1" x14ac:dyDescent="0.3">
      <c r="T1243" s="48"/>
      <c r="U1243" s="48"/>
      <c r="V1243" s="48"/>
      <c r="W1243" s="48"/>
      <c r="X1243" s="48"/>
      <c r="Y1243" s="48"/>
      <c r="Z1243" s="48"/>
    </row>
    <row r="1244" spans="20:26" ht="12" customHeight="1" x14ac:dyDescent="0.3">
      <c r="T1244" s="48"/>
      <c r="U1244" s="48"/>
      <c r="V1244" s="48"/>
      <c r="W1244" s="48"/>
      <c r="X1244" s="48"/>
      <c r="Y1244" s="48"/>
      <c r="Z1244" s="48"/>
    </row>
    <row r="1245" spans="20:26" ht="12" customHeight="1" x14ac:dyDescent="0.3">
      <c r="T1245" s="48"/>
      <c r="U1245" s="48"/>
      <c r="V1245" s="48"/>
      <c r="W1245" s="48"/>
      <c r="X1245" s="48"/>
      <c r="Y1245" s="48"/>
      <c r="Z1245" s="48"/>
    </row>
    <row r="1246" spans="20:26" ht="12" customHeight="1" x14ac:dyDescent="0.3">
      <c r="T1246" s="48"/>
      <c r="U1246" s="48"/>
      <c r="V1246" s="48"/>
      <c r="W1246" s="48"/>
      <c r="X1246" s="48"/>
      <c r="Y1246" s="48"/>
      <c r="Z1246" s="48"/>
    </row>
    <row r="1247" spans="20:26" ht="12" customHeight="1" x14ac:dyDescent="0.3">
      <c r="T1247" s="48"/>
      <c r="U1247" s="48"/>
      <c r="V1247" s="48"/>
      <c r="W1247" s="48"/>
      <c r="X1247" s="48"/>
      <c r="Y1247" s="48"/>
      <c r="Z1247" s="48"/>
    </row>
    <row r="1248" spans="20:26" ht="12" customHeight="1" x14ac:dyDescent="0.3">
      <c r="T1248" s="48"/>
      <c r="U1248" s="48"/>
      <c r="V1248" s="48"/>
      <c r="W1248" s="48"/>
      <c r="X1248" s="48"/>
      <c r="Y1248" s="48"/>
      <c r="Z1248" s="48"/>
    </row>
    <row r="1249" spans="20:26" ht="12" customHeight="1" x14ac:dyDescent="0.3">
      <c r="T1249" s="48"/>
      <c r="U1249" s="48"/>
      <c r="V1249" s="48"/>
      <c r="W1249" s="48"/>
      <c r="X1249" s="48"/>
      <c r="Y1249" s="48"/>
      <c r="Z1249" s="48"/>
    </row>
    <row r="1250" spans="20:26" ht="12" customHeight="1" x14ac:dyDescent="0.3">
      <c r="T1250" s="48"/>
      <c r="U1250" s="48"/>
      <c r="V1250" s="48"/>
      <c r="W1250" s="48"/>
      <c r="X1250" s="48"/>
      <c r="Y1250" s="48"/>
      <c r="Z1250" s="48"/>
    </row>
    <row r="1251" spans="20:26" ht="12" customHeight="1" x14ac:dyDescent="0.3">
      <c r="T1251" s="48"/>
      <c r="U1251" s="48"/>
      <c r="V1251" s="48"/>
      <c r="W1251" s="48"/>
      <c r="X1251" s="48"/>
      <c r="Y1251" s="48"/>
      <c r="Z1251" s="48"/>
    </row>
    <row r="1252" spans="20:26" ht="12" customHeight="1" x14ac:dyDescent="0.3">
      <c r="T1252" s="48"/>
      <c r="U1252" s="48"/>
      <c r="V1252" s="48"/>
      <c r="W1252" s="48"/>
      <c r="X1252" s="48"/>
      <c r="Y1252" s="48"/>
      <c r="Z1252" s="48"/>
    </row>
    <row r="1253" spans="20:26" ht="12" customHeight="1" x14ac:dyDescent="0.3">
      <c r="T1253" s="48"/>
      <c r="U1253" s="48"/>
      <c r="V1253" s="48"/>
      <c r="W1253" s="48"/>
      <c r="X1253" s="48"/>
      <c r="Y1253" s="48"/>
      <c r="Z1253" s="48"/>
    </row>
    <row r="1254" spans="20:26" ht="12" customHeight="1" x14ac:dyDescent="0.3">
      <c r="T1254" s="48"/>
      <c r="U1254" s="48"/>
      <c r="V1254" s="48"/>
      <c r="W1254" s="48"/>
      <c r="X1254" s="48"/>
      <c r="Y1254" s="48"/>
      <c r="Z1254" s="48"/>
    </row>
    <row r="1255" spans="20:26" ht="12" customHeight="1" x14ac:dyDescent="0.3">
      <c r="T1255" s="48"/>
      <c r="U1255" s="48"/>
      <c r="V1255" s="48"/>
      <c r="W1255" s="48"/>
      <c r="X1255" s="48"/>
      <c r="Y1255" s="48"/>
      <c r="Z1255" s="48"/>
    </row>
    <row r="1256" spans="20:26" ht="12" customHeight="1" x14ac:dyDescent="0.3">
      <c r="T1256" s="48"/>
      <c r="U1256" s="48"/>
      <c r="V1256" s="48"/>
      <c r="W1256" s="48"/>
      <c r="X1256" s="48"/>
      <c r="Y1256" s="48"/>
      <c r="Z1256" s="48"/>
    </row>
    <row r="1257" spans="20:26" ht="12" customHeight="1" x14ac:dyDescent="0.3">
      <c r="T1257" s="48"/>
      <c r="U1257" s="48"/>
      <c r="V1257" s="48"/>
      <c r="W1257" s="48"/>
      <c r="X1257" s="48"/>
      <c r="Y1257" s="48"/>
      <c r="Z1257" s="48"/>
    </row>
    <row r="1258" spans="20:26" ht="12" customHeight="1" x14ac:dyDescent="0.3">
      <c r="T1258" s="48"/>
      <c r="U1258" s="48"/>
      <c r="V1258" s="48"/>
      <c r="W1258" s="48"/>
      <c r="X1258" s="48"/>
      <c r="Y1258" s="48"/>
      <c r="Z1258" s="48"/>
    </row>
    <row r="1259" spans="20:26" ht="12" customHeight="1" x14ac:dyDescent="0.3">
      <c r="T1259" s="48"/>
      <c r="U1259" s="48"/>
      <c r="V1259" s="48"/>
      <c r="W1259" s="48"/>
      <c r="X1259" s="48"/>
      <c r="Y1259" s="48"/>
      <c r="Z1259" s="48"/>
    </row>
    <row r="1260" spans="20:26" ht="12" customHeight="1" x14ac:dyDescent="0.3">
      <c r="T1260" s="48"/>
      <c r="U1260" s="48"/>
      <c r="V1260" s="48"/>
      <c r="W1260" s="48"/>
      <c r="X1260" s="48"/>
      <c r="Y1260" s="48"/>
      <c r="Z1260" s="48"/>
    </row>
    <row r="1261" spans="20:26" ht="12" customHeight="1" x14ac:dyDescent="0.3">
      <c r="T1261" s="48"/>
      <c r="U1261" s="48"/>
      <c r="V1261" s="48"/>
      <c r="W1261" s="48"/>
      <c r="X1261" s="48"/>
      <c r="Y1261" s="48"/>
      <c r="Z1261" s="48"/>
    </row>
    <row r="1262" spans="20:26" ht="12" customHeight="1" x14ac:dyDescent="0.3">
      <c r="T1262" s="48"/>
      <c r="U1262" s="48"/>
      <c r="V1262" s="48"/>
      <c r="W1262" s="48"/>
      <c r="X1262" s="48"/>
      <c r="Y1262" s="48"/>
      <c r="Z1262" s="48"/>
    </row>
    <row r="1263" spans="20:26" ht="12" customHeight="1" x14ac:dyDescent="0.3">
      <c r="T1263" s="48"/>
      <c r="U1263" s="48"/>
      <c r="V1263" s="48"/>
      <c r="W1263" s="48"/>
      <c r="X1263" s="48"/>
      <c r="Y1263" s="48"/>
      <c r="Z1263" s="48"/>
    </row>
    <row r="1264" spans="20:26" ht="12" customHeight="1" x14ac:dyDescent="0.3">
      <c r="T1264" s="48"/>
      <c r="U1264" s="48"/>
      <c r="V1264" s="48"/>
      <c r="W1264" s="48"/>
      <c r="X1264" s="48"/>
      <c r="Y1264" s="48"/>
      <c r="Z1264" s="48"/>
    </row>
    <row r="1265" spans="20:26" ht="12" customHeight="1" x14ac:dyDescent="0.3">
      <c r="T1265" s="48"/>
      <c r="U1265" s="48"/>
      <c r="V1265" s="48"/>
      <c r="W1265" s="48"/>
      <c r="X1265" s="48"/>
      <c r="Y1265" s="48"/>
      <c r="Z1265" s="48"/>
    </row>
    <row r="1266" spans="20:26" ht="12" customHeight="1" x14ac:dyDescent="0.3">
      <c r="T1266" s="48"/>
      <c r="U1266" s="48"/>
      <c r="V1266" s="48"/>
      <c r="W1266" s="48"/>
      <c r="X1266" s="48"/>
      <c r="Y1266" s="48"/>
      <c r="Z1266" s="48"/>
    </row>
    <row r="1267" spans="20:26" ht="12" customHeight="1" x14ac:dyDescent="0.3">
      <c r="T1267" s="48"/>
      <c r="U1267" s="48"/>
      <c r="V1267" s="48"/>
      <c r="W1267" s="48"/>
      <c r="X1267" s="48"/>
      <c r="Y1267" s="48"/>
      <c r="Z1267" s="48"/>
    </row>
    <row r="1268" spans="20:26" ht="12" customHeight="1" x14ac:dyDescent="0.3">
      <c r="T1268" s="48"/>
      <c r="U1268" s="48"/>
      <c r="V1268" s="48"/>
      <c r="W1268" s="48"/>
      <c r="X1268" s="48"/>
      <c r="Y1268" s="48"/>
      <c r="Z1268" s="48"/>
    </row>
    <row r="1269" spans="20:26" ht="12" customHeight="1" x14ac:dyDescent="0.3">
      <c r="T1269" s="48"/>
      <c r="U1269" s="48"/>
      <c r="V1269" s="48"/>
      <c r="W1269" s="48"/>
      <c r="X1269" s="48"/>
      <c r="Y1269" s="48"/>
      <c r="Z1269" s="48"/>
    </row>
    <row r="1270" spans="20:26" ht="12" customHeight="1" x14ac:dyDescent="0.3">
      <c r="T1270" s="48"/>
      <c r="U1270" s="48"/>
      <c r="V1270" s="48"/>
      <c r="W1270" s="48"/>
      <c r="X1270" s="48"/>
      <c r="Y1270" s="48"/>
      <c r="Z1270" s="48"/>
    </row>
    <row r="1271" spans="20:26" ht="12" customHeight="1" x14ac:dyDescent="0.3">
      <c r="T1271" s="48"/>
      <c r="U1271" s="48"/>
      <c r="V1271" s="48"/>
      <c r="W1271" s="48"/>
      <c r="X1271" s="48"/>
      <c r="Y1271" s="48"/>
      <c r="Z1271" s="48"/>
    </row>
    <row r="1272" spans="20:26" ht="12" customHeight="1" x14ac:dyDescent="0.3">
      <c r="T1272" s="48"/>
      <c r="U1272" s="48"/>
      <c r="V1272" s="48"/>
      <c r="W1272" s="48"/>
      <c r="X1272" s="48"/>
      <c r="Y1272" s="48"/>
      <c r="Z1272" s="48"/>
    </row>
    <row r="1273" spans="20:26" ht="12" customHeight="1" x14ac:dyDescent="0.3">
      <c r="T1273" s="48"/>
      <c r="U1273" s="48"/>
      <c r="V1273" s="48"/>
      <c r="W1273" s="48"/>
      <c r="X1273" s="48"/>
      <c r="Y1273" s="48"/>
      <c r="Z1273" s="48"/>
    </row>
    <row r="1274" spans="20:26" ht="12" customHeight="1" x14ac:dyDescent="0.3">
      <c r="T1274" s="48"/>
      <c r="U1274" s="48"/>
      <c r="V1274" s="48"/>
      <c r="W1274" s="48"/>
      <c r="X1274" s="48"/>
      <c r="Y1274" s="48"/>
      <c r="Z1274" s="48"/>
    </row>
    <row r="1275" spans="20:26" ht="12" customHeight="1" x14ac:dyDescent="0.3">
      <c r="T1275" s="48"/>
      <c r="U1275" s="48"/>
      <c r="V1275" s="48"/>
      <c r="W1275" s="48"/>
      <c r="X1275" s="48"/>
      <c r="Y1275" s="48"/>
      <c r="Z1275" s="48"/>
    </row>
    <row r="1276" spans="20:26" ht="12" customHeight="1" x14ac:dyDescent="0.3">
      <c r="T1276" s="48"/>
      <c r="U1276" s="48"/>
      <c r="V1276" s="48"/>
      <c r="W1276" s="48"/>
      <c r="X1276" s="48"/>
      <c r="Y1276" s="48"/>
      <c r="Z1276" s="48"/>
    </row>
    <row r="1277" spans="20:26" ht="12" customHeight="1" x14ac:dyDescent="0.3">
      <c r="T1277" s="48"/>
      <c r="U1277" s="48"/>
      <c r="V1277" s="48"/>
      <c r="W1277" s="48"/>
      <c r="X1277" s="48"/>
      <c r="Y1277" s="48"/>
      <c r="Z1277" s="48"/>
    </row>
    <row r="1278" spans="20:26" ht="12" customHeight="1" x14ac:dyDescent="0.3">
      <c r="T1278" s="48"/>
      <c r="U1278" s="48"/>
      <c r="V1278" s="48"/>
      <c r="W1278" s="48"/>
      <c r="X1278" s="48"/>
      <c r="Y1278" s="48"/>
      <c r="Z1278" s="48"/>
    </row>
    <row r="1279" spans="20:26" ht="12" customHeight="1" x14ac:dyDescent="0.3">
      <c r="T1279" s="48"/>
      <c r="U1279" s="48"/>
      <c r="V1279" s="48"/>
      <c r="W1279" s="48"/>
      <c r="X1279" s="48"/>
      <c r="Y1279" s="48"/>
      <c r="Z1279" s="48"/>
    </row>
    <row r="1280" spans="20:26" ht="12" customHeight="1" x14ac:dyDescent="0.3">
      <c r="T1280" s="48"/>
      <c r="U1280" s="48"/>
      <c r="V1280" s="48"/>
      <c r="W1280" s="48"/>
      <c r="X1280" s="48"/>
      <c r="Y1280" s="48"/>
      <c r="Z1280" s="48"/>
    </row>
    <row r="1281" spans="20:26" ht="12" customHeight="1" x14ac:dyDescent="0.3">
      <c r="T1281" s="48"/>
      <c r="U1281" s="48"/>
      <c r="V1281" s="48"/>
      <c r="W1281" s="48"/>
      <c r="X1281" s="48"/>
      <c r="Y1281" s="48"/>
      <c r="Z1281" s="48"/>
    </row>
    <row r="1282" spans="20:26" ht="12" customHeight="1" x14ac:dyDescent="0.3">
      <c r="T1282" s="48"/>
      <c r="U1282" s="48"/>
      <c r="V1282" s="48"/>
      <c r="W1282" s="48"/>
      <c r="X1282" s="48"/>
      <c r="Y1282" s="48"/>
      <c r="Z1282" s="48"/>
    </row>
    <row r="1283" spans="20:26" ht="12" customHeight="1" x14ac:dyDescent="0.3">
      <c r="T1283" s="48"/>
      <c r="U1283" s="48"/>
      <c r="V1283" s="48"/>
      <c r="W1283" s="48"/>
      <c r="X1283" s="48"/>
      <c r="Y1283" s="48"/>
      <c r="Z1283" s="48"/>
    </row>
    <row r="1284" spans="20:26" ht="12" customHeight="1" x14ac:dyDescent="0.3">
      <c r="T1284" s="48"/>
      <c r="U1284" s="48"/>
      <c r="V1284" s="48"/>
      <c r="W1284" s="48"/>
      <c r="X1284" s="48"/>
      <c r="Y1284" s="48"/>
      <c r="Z1284" s="48"/>
    </row>
    <row r="1285" spans="20:26" ht="12" customHeight="1" x14ac:dyDescent="0.3">
      <c r="T1285" s="48"/>
      <c r="U1285" s="48"/>
      <c r="V1285" s="48"/>
      <c r="W1285" s="48"/>
      <c r="X1285" s="48"/>
      <c r="Y1285" s="48"/>
      <c r="Z1285" s="48"/>
    </row>
    <row r="1286" spans="20:26" ht="12" customHeight="1" x14ac:dyDescent="0.3">
      <c r="T1286" s="48"/>
      <c r="U1286" s="48"/>
      <c r="V1286" s="48"/>
      <c r="W1286" s="48"/>
      <c r="X1286" s="48"/>
      <c r="Y1286" s="48"/>
      <c r="Z1286" s="48"/>
    </row>
    <row r="1287" spans="20:26" ht="12" customHeight="1" x14ac:dyDescent="0.3">
      <c r="T1287" s="48"/>
      <c r="U1287" s="48"/>
      <c r="V1287" s="48"/>
      <c r="W1287" s="48"/>
      <c r="X1287" s="48"/>
      <c r="Y1287" s="48"/>
      <c r="Z1287" s="48"/>
    </row>
    <row r="1288" spans="20:26" ht="12" customHeight="1" x14ac:dyDescent="0.3">
      <c r="T1288" s="48"/>
      <c r="U1288" s="48"/>
      <c r="V1288" s="48"/>
      <c r="W1288" s="48"/>
      <c r="X1288" s="48"/>
      <c r="Y1288" s="48"/>
      <c r="Z1288" s="48"/>
    </row>
    <row r="1289" spans="20:26" ht="12" customHeight="1" x14ac:dyDescent="0.3">
      <c r="T1289" s="48"/>
      <c r="U1289" s="48"/>
      <c r="V1289" s="48"/>
      <c r="W1289" s="48"/>
      <c r="X1289" s="48"/>
      <c r="Y1289" s="48"/>
      <c r="Z1289" s="48"/>
    </row>
    <row r="1290" spans="20:26" ht="12" customHeight="1" x14ac:dyDescent="0.3">
      <c r="T1290" s="48"/>
      <c r="U1290" s="48"/>
      <c r="V1290" s="48"/>
      <c r="W1290" s="48"/>
      <c r="X1290" s="48"/>
      <c r="Y1290" s="48"/>
      <c r="Z1290" s="48"/>
    </row>
    <row r="1291" spans="20:26" ht="12" customHeight="1" x14ac:dyDescent="0.3">
      <c r="T1291" s="48"/>
      <c r="U1291" s="48"/>
      <c r="V1291" s="48"/>
      <c r="W1291" s="48"/>
      <c r="X1291" s="48"/>
      <c r="Y1291" s="48"/>
      <c r="Z1291" s="48"/>
    </row>
    <row r="1292" spans="20:26" ht="12" customHeight="1" x14ac:dyDescent="0.3">
      <c r="T1292" s="48"/>
      <c r="U1292" s="48"/>
      <c r="V1292" s="48"/>
      <c r="W1292" s="48"/>
      <c r="X1292" s="48"/>
      <c r="Y1292" s="48"/>
      <c r="Z1292" s="48"/>
    </row>
    <row r="1293" spans="20:26" ht="12" customHeight="1" x14ac:dyDescent="0.3">
      <c r="T1293" s="48"/>
      <c r="U1293" s="48"/>
      <c r="V1293" s="48"/>
      <c r="W1293" s="48"/>
      <c r="X1293" s="48"/>
      <c r="Y1293" s="48"/>
      <c r="Z1293" s="48"/>
    </row>
    <row r="1294" spans="20:26" ht="12" customHeight="1" x14ac:dyDescent="0.3">
      <c r="T1294" s="48"/>
      <c r="U1294" s="48"/>
      <c r="V1294" s="48"/>
      <c r="W1294" s="48"/>
      <c r="X1294" s="48"/>
      <c r="Y1294" s="48"/>
      <c r="Z1294" s="48"/>
    </row>
    <row r="1295" spans="20:26" ht="12" customHeight="1" x14ac:dyDescent="0.3">
      <c r="T1295" s="48"/>
      <c r="U1295" s="48"/>
      <c r="V1295" s="48"/>
      <c r="W1295" s="48"/>
      <c r="X1295" s="48"/>
      <c r="Y1295" s="48"/>
      <c r="Z1295" s="48"/>
    </row>
    <row r="1296" spans="20:26" ht="12" customHeight="1" x14ac:dyDescent="0.3">
      <c r="T1296" s="48"/>
      <c r="U1296" s="48"/>
      <c r="V1296" s="48"/>
      <c r="W1296" s="48"/>
      <c r="X1296" s="48"/>
      <c r="Y1296" s="48"/>
      <c r="Z1296" s="48"/>
    </row>
    <row r="1297" spans="20:26" ht="12" customHeight="1" x14ac:dyDescent="0.3">
      <c r="T1297" s="48"/>
      <c r="U1297" s="48"/>
      <c r="V1297" s="48"/>
      <c r="W1297" s="48"/>
      <c r="X1297" s="48"/>
      <c r="Y1297" s="48"/>
      <c r="Z1297" s="48"/>
    </row>
    <row r="1298" spans="20:26" ht="12" customHeight="1" x14ac:dyDescent="0.3">
      <c r="T1298" s="48"/>
      <c r="U1298" s="48"/>
      <c r="V1298" s="48"/>
      <c r="W1298" s="48"/>
      <c r="X1298" s="48"/>
      <c r="Y1298" s="48"/>
      <c r="Z1298" s="48"/>
    </row>
    <row r="1299" spans="20:26" ht="12" customHeight="1" x14ac:dyDescent="0.3">
      <c r="T1299" s="48"/>
      <c r="U1299" s="48"/>
      <c r="V1299" s="48"/>
      <c r="W1299" s="48"/>
      <c r="X1299" s="48"/>
      <c r="Y1299" s="48"/>
      <c r="Z1299" s="48"/>
    </row>
    <row r="1300" spans="20:26" ht="12" customHeight="1" x14ac:dyDescent="0.3">
      <c r="T1300" s="48"/>
      <c r="U1300" s="48"/>
      <c r="V1300" s="48"/>
      <c r="W1300" s="48"/>
      <c r="X1300" s="48"/>
      <c r="Y1300" s="48"/>
      <c r="Z1300" s="48"/>
    </row>
    <row r="1301" spans="20:26" ht="12" customHeight="1" x14ac:dyDescent="0.3">
      <c r="T1301" s="48"/>
      <c r="U1301" s="48"/>
      <c r="V1301" s="48"/>
      <c r="W1301" s="48"/>
      <c r="X1301" s="48"/>
      <c r="Y1301" s="48"/>
      <c r="Z1301" s="48"/>
    </row>
    <row r="1302" spans="20:26" ht="12" customHeight="1" x14ac:dyDescent="0.3">
      <c r="T1302" s="48"/>
      <c r="U1302" s="48"/>
      <c r="V1302" s="48"/>
      <c r="W1302" s="48"/>
      <c r="X1302" s="48"/>
      <c r="Y1302" s="48"/>
      <c r="Z1302" s="48"/>
    </row>
    <row r="1303" spans="20:26" ht="12" customHeight="1" x14ac:dyDescent="0.3">
      <c r="T1303" s="48"/>
      <c r="U1303" s="48"/>
      <c r="V1303" s="48"/>
      <c r="W1303" s="48"/>
      <c r="X1303" s="48"/>
      <c r="Y1303" s="48"/>
      <c r="Z1303" s="48"/>
    </row>
    <row r="1304" spans="20:26" ht="12" customHeight="1" x14ac:dyDescent="0.3">
      <c r="T1304" s="48"/>
      <c r="U1304" s="48"/>
      <c r="V1304" s="48"/>
      <c r="W1304" s="48"/>
      <c r="X1304" s="48"/>
      <c r="Y1304" s="48"/>
      <c r="Z1304" s="48"/>
    </row>
    <row r="1305" spans="20:26" ht="12" customHeight="1" x14ac:dyDescent="0.3">
      <c r="T1305" s="48"/>
      <c r="U1305" s="48"/>
      <c r="V1305" s="48"/>
      <c r="W1305" s="48"/>
      <c r="X1305" s="48"/>
      <c r="Y1305" s="48"/>
      <c r="Z1305" s="48"/>
    </row>
    <row r="1306" spans="20:26" ht="12" customHeight="1" x14ac:dyDescent="0.3">
      <c r="T1306" s="48"/>
      <c r="U1306" s="48"/>
      <c r="V1306" s="48"/>
      <c r="W1306" s="48"/>
      <c r="X1306" s="48"/>
      <c r="Y1306" s="48"/>
      <c r="Z1306" s="48"/>
    </row>
    <row r="1307" spans="20:26" ht="12" customHeight="1" x14ac:dyDescent="0.3">
      <c r="T1307" s="48"/>
      <c r="U1307" s="48"/>
      <c r="V1307" s="48"/>
      <c r="W1307" s="48"/>
      <c r="X1307" s="48"/>
      <c r="Y1307" s="48"/>
      <c r="Z1307" s="48"/>
    </row>
    <row r="1308" spans="20:26" ht="12" customHeight="1" x14ac:dyDescent="0.3">
      <c r="T1308" s="48"/>
      <c r="U1308" s="48"/>
      <c r="V1308" s="48"/>
      <c r="W1308" s="48"/>
      <c r="X1308" s="48"/>
      <c r="Y1308" s="48"/>
      <c r="Z1308" s="48"/>
    </row>
    <row r="1309" spans="20:26" ht="12" customHeight="1" x14ac:dyDescent="0.3">
      <c r="T1309" s="48"/>
      <c r="U1309" s="48"/>
      <c r="V1309" s="48"/>
      <c r="W1309" s="48"/>
      <c r="X1309" s="48"/>
      <c r="Y1309" s="48"/>
      <c r="Z1309" s="48"/>
    </row>
    <row r="1310" spans="20:26" ht="12" customHeight="1" x14ac:dyDescent="0.3">
      <c r="T1310" s="48"/>
      <c r="U1310" s="48"/>
      <c r="V1310" s="48"/>
      <c r="W1310" s="48"/>
      <c r="X1310" s="48"/>
      <c r="Y1310" s="48"/>
      <c r="Z1310" s="48"/>
    </row>
    <row r="1311" spans="20:26" ht="12" customHeight="1" x14ac:dyDescent="0.3">
      <c r="T1311" s="48"/>
      <c r="U1311" s="48"/>
      <c r="V1311" s="48"/>
      <c r="W1311" s="48"/>
      <c r="X1311" s="48"/>
      <c r="Y1311" s="48"/>
      <c r="Z1311" s="48"/>
    </row>
    <row r="1312" spans="20:26" ht="12" customHeight="1" x14ac:dyDescent="0.3">
      <c r="T1312" s="48"/>
      <c r="U1312" s="48"/>
      <c r="V1312" s="48"/>
      <c r="W1312" s="48"/>
      <c r="X1312" s="48"/>
      <c r="Y1312" s="48"/>
      <c r="Z1312" s="48"/>
    </row>
    <row r="1313" spans="20:26" ht="12" customHeight="1" x14ac:dyDescent="0.3">
      <c r="T1313" s="48"/>
      <c r="U1313" s="48"/>
      <c r="V1313" s="48"/>
      <c r="W1313" s="48"/>
      <c r="X1313" s="48"/>
      <c r="Y1313" s="48"/>
      <c r="Z1313" s="48"/>
    </row>
    <row r="1314" spans="20:26" ht="12" customHeight="1" x14ac:dyDescent="0.3">
      <c r="T1314" s="48"/>
      <c r="U1314" s="48"/>
      <c r="V1314" s="48"/>
      <c r="W1314" s="48"/>
      <c r="X1314" s="48"/>
      <c r="Y1314" s="48"/>
      <c r="Z1314" s="48"/>
    </row>
    <row r="1315" spans="20:26" ht="12" customHeight="1" x14ac:dyDescent="0.3">
      <c r="T1315" s="48"/>
      <c r="U1315" s="48"/>
      <c r="V1315" s="48"/>
      <c r="W1315" s="48"/>
      <c r="X1315" s="48"/>
      <c r="Y1315" s="48"/>
      <c r="Z1315" s="48"/>
    </row>
    <row r="1316" spans="20:26" ht="12" customHeight="1" x14ac:dyDescent="0.3">
      <c r="T1316" s="48"/>
      <c r="U1316" s="48"/>
      <c r="V1316" s="48"/>
      <c r="W1316" s="48"/>
      <c r="X1316" s="48"/>
      <c r="Y1316" s="48"/>
      <c r="Z1316" s="48"/>
    </row>
    <row r="1317" spans="20:26" ht="12" customHeight="1" x14ac:dyDescent="0.3">
      <c r="T1317" s="48"/>
      <c r="U1317" s="48"/>
      <c r="V1317" s="48"/>
      <c r="W1317" s="48"/>
      <c r="X1317" s="48"/>
      <c r="Y1317" s="48"/>
      <c r="Z1317" s="48"/>
    </row>
    <row r="1318" spans="20:26" ht="12" customHeight="1" x14ac:dyDescent="0.3">
      <c r="T1318" s="48"/>
      <c r="U1318" s="48"/>
      <c r="V1318" s="48"/>
      <c r="W1318" s="48"/>
      <c r="X1318" s="48"/>
      <c r="Y1318" s="48"/>
      <c r="Z1318" s="48"/>
    </row>
    <row r="1319" spans="20:26" ht="12" customHeight="1" x14ac:dyDescent="0.3">
      <c r="T1319" s="48"/>
      <c r="U1319" s="48"/>
      <c r="V1319" s="48"/>
      <c r="W1319" s="48"/>
      <c r="X1319" s="48"/>
      <c r="Y1319" s="48"/>
      <c r="Z1319" s="48"/>
    </row>
    <row r="1320" spans="20:26" ht="12" customHeight="1" x14ac:dyDescent="0.3">
      <c r="T1320" s="48"/>
      <c r="U1320" s="48"/>
      <c r="V1320" s="48"/>
      <c r="W1320" s="48"/>
      <c r="X1320" s="48"/>
      <c r="Y1320" s="48"/>
      <c r="Z1320" s="48"/>
    </row>
    <row r="1321" spans="20:26" ht="12" customHeight="1" x14ac:dyDescent="0.3">
      <c r="T1321" s="48"/>
      <c r="U1321" s="48"/>
      <c r="V1321" s="48"/>
      <c r="W1321" s="48"/>
      <c r="X1321" s="48"/>
      <c r="Y1321" s="48"/>
      <c r="Z1321" s="48"/>
    </row>
    <row r="1322" spans="20:26" ht="12" customHeight="1" x14ac:dyDescent="0.3">
      <c r="T1322" s="48"/>
      <c r="U1322" s="48"/>
      <c r="V1322" s="48"/>
      <c r="W1322" s="48"/>
      <c r="X1322" s="48"/>
      <c r="Y1322" s="48"/>
      <c r="Z1322" s="48"/>
    </row>
    <row r="1323" spans="20:26" ht="12" customHeight="1" x14ac:dyDescent="0.3">
      <c r="T1323" s="48"/>
      <c r="U1323" s="48"/>
      <c r="V1323" s="48"/>
      <c r="W1323" s="48"/>
      <c r="X1323" s="48"/>
      <c r="Y1323" s="48"/>
      <c r="Z1323" s="48"/>
    </row>
    <row r="1324" spans="20:26" ht="12" customHeight="1" x14ac:dyDescent="0.3">
      <c r="T1324" s="48"/>
      <c r="U1324" s="48"/>
      <c r="V1324" s="48"/>
      <c r="W1324" s="48"/>
      <c r="X1324" s="48"/>
      <c r="Y1324" s="48"/>
      <c r="Z1324" s="48"/>
    </row>
    <row r="1325" spans="20:26" ht="12" customHeight="1" x14ac:dyDescent="0.3">
      <c r="T1325" s="48"/>
      <c r="U1325" s="48"/>
      <c r="V1325" s="48"/>
      <c r="W1325" s="48"/>
      <c r="X1325" s="48"/>
      <c r="Y1325" s="48"/>
      <c r="Z1325" s="48"/>
    </row>
    <row r="1326" spans="20:26" ht="12" customHeight="1" x14ac:dyDescent="0.3">
      <c r="T1326" s="48"/>
      <c r="U1326" s="48"/>
      <c r="V1326" s="48"/>
      <c r="W1326" s="48"/>
      <c r="X1326" s="48"/>
      <c r="Y1326" s="48"/>
      <c r="Z1326" s="48"/>
    </row>
    <row r="1327" spans="20:26" ht="12" customHeight="1" x14ac:dyDescent="0.3">
      <c r="T1327" s="48"/>
      <c r="U1327" s="48"/>
      <c r="V1327" s="48"/>
      <c r="W1327" s="48"/>
      <c r="X1327" s="48"/>
      <c r="Y1327" s="48"/>
      <c r="Z1327" s="48"/>
    </row>
    <row r="1328" spans="20:26" ht="12" customHeight="1" x14ac:dyDescent="0.3">
      <c r="T1328" s="48"/>
      <c r="U1328" s="48"/>
      <c r="V1328" s="48"/>
      <c r="W1328" s="48"/>
      <c r="X1328" s="48"/>
      <c r="Y1328" s="48"/>
      <c r="Z1328" s="48"/>
    </row>
    <row r="1329" spans="20:26" ht="12" customHeight="1" x14ac:dyDescent="0.3">
      <c r="T1329" s="48"/>
      <c r="U1329" s="48"/>
      <c r="V1329" s="48"/>
      <c r="W1329" s="48"/>
      <c r="X1329" s="48"/>
      <c r="Y1329" s="48"/>
      <c r="Z1329" s="48"/>
    </row>
    <row r="1330" spans="20:26" ht="12" customHeight="1" x14ac:dyDescent="0.3">
      <c r="T1330" s="48"/>
      <c r="U1330" s="48"/>
      <c r="V1330" s="48"/>
      <c r="W1330" s="48"/>
      <c r="X1330" s="48"/>
      <c r="Y1330" s="48"/>
      <c r="Z1330" s="48"/>
    </row>
    <row r="1331" spans="20:26" ht="12" customHeight="1" x14ac:dyDescent="0.3">
      <c r="T1331" s="48"/>
      <c r="U1331" s="48"/>
      <c r="V1331" s="48"/>
      <c r="W1331" s="48"/>
      <c r="X1331" s="48"/>
      <c r="Y1331" s="48"/>
      <c r="Z1331" s="48"/>
    </row>
    <row r="1332" spans="20:26" ht="12" customHeight="1" x14ac:dyDescent="0.3">
      <c r="T1332" s="48"/>
      <c r="U1332" s="48"/>
      <c r="V1332" s="48"/>
      <c r="W1332" s="48"/>
      <c r="X1332" s="48"/>
      <c r="Y1332" s="48"/>
      <c r="Z1332" s="48"/>
    </row>
    <row r="1333" spans="20:26" ht="12" customHeight="1" x14ac:dyDescent="0.3">
      <c r="T1333" s="48"/>
      <c r="U1333" s="48"/>
      <c r="V1333" s="48"/>
      <c r="W1333" s="48"/>
      <c r="X1333" s="48"/>
      <c r="Y1333" s="48"/>
      <c r="Z1333" s="48"/>
    </row>
    <row r="1334" spans="20:26" ht="12" customHeight="1" x14ac:dyDescent="0.3">
      <c r="T1334" s="48"/>
      <c r="U1334" s="48"/>
      <c r="V1334" s="48"/>
      <c r="W1334" s="48"/>
      <c r="X1334" s="48"/>
      <c r="Y1334" s="48"/>
      <c r="Z1334" s="48"/>
    </row>
    <row r="1335" spans="20:26" ht="12" customHeight="1" x14ac:dyDescent="0.3">
      <c r="T1335" s="48"/>
      <c r="U1335" s="48"/>
      <c r="V1335" s="48"/>
      <c r="W1335" s="48"/>
      <c r="X1335" s="48"/>
      <c r="Y1335" s="48"/>
      <c r="Z1335" s="48"/>
    </row>
    <row r="1336" spans="20:26" ht="12" customHeight="1" x14ac:dyDescent="0.3">
      <c r="T1336" s="48"/>
      <c r="U1336" s="48"/>
      <c r="V1336" s="48"/>
      <c r="W1336" s="48"/>
      <c r="X1336" s="48"/>
      <c r="Y1336" s="48"/>
      <c r="Z1336" s="48"/>
    </row>
    <row r="1337" spans="20:26" ht="12" customHeight="1" x14ac:dyDescent="0.3">
      <c r="T1337" s="48"/>
      <c r="U1337" s="48"/>
      <c r="V1337" s="48"/>
      <c r="W1337" s="48"/>
      <c r="X1337" s="48"/>
      <c r="Y1337" s="48"/>
      <c r="Z1337" s="48"/>
    </row>
    <row r="1338" spans="20:26" ht="12" customHeight="1" x14ac:dyDescent="0.3">
      <c r="T1338" s="48"/>
      <c r="U1338" s="48"/>
      <c r="V1338" s="48"/>
      <c r="W1338" s="48"/>
      <c r="X1338" s="48"/>
      <c r="Y1338" s="48"/>
      <c r="Z1338" s="48"/>
    </row>
    <row r="1339" spans="20:26" ht="12" customHeight="1" x14ac:dyDescent="0.3">
      <c r="T1339" s="48"/>
      <c r="U1339" s="48"/>
      <c r="V1339" s="48"/>
      <c r="W1339" s="48"/>
      <c r="X1339" s="48"/>
      <c r="Y1339" s="48"/>
      <c r="Z1339" s="48"/>
    </row>
    <row r="1340" spans="20:26" ht="12" customHeight="1" x14ac:dyDescent="0.3">
      <c r="T1340" s="48"/>
      <c r="U1340" s="48"/>
      <c r="V1340" s="48"/>
      <c r="W1340" s="48"/>
      <c r="X1340" s="48"/>
      <c r="Y1340" s="48"/>
      <c r="Z1340" s="48"/>
    </row>
    <row r="1341" spans="20:26" ht="12" customHeight="1" x14ac:dyDescent="0.3">
      <c r="T1341" s="48"/>
      <c r="U1341" s="48"/>
      <c r="V1341" s="48"/>
      <c r="W1341" s="48"/>
      <c r="X1341" s="48"/>
      <c r="Y1341" s="48"/>
      <c r="Z1341" s="48"/>
    </row>
    <row r="1342" spans="20:26" ht="12" customHeight="1" x14ac:dyDescent="0.3">
      <c r="T1342" s="48"/>
      <c r="U1342" s="48"/>
      <c r="V1342" s="48"/>
      <c r="W1342" s="48"/>
      <c r="X1342" s="48"/>
      <c r="Y1342" s="48"/>
      <c r="Z1342" s="48"/>
    </row>
    <row r="1343" spans="20:26" ht="12" customHeight="1" x14ac:dyDescent="0.3">
      <c r="T1343" s="48"/>
      <c r="U1343" s="48"/>
      <c r="V1343" s="48"/>
      <c r="W1343" s="48"/>
      <c r="X1343" s="48"/>
      <c r="Y1343" s="48"/>
      <c r="Z1343" s="48"/>
    </row>
    <row r="1344" spans="20:26" ht="12" customHeight="1" x14ac:dyDescent="0.3">
      <c r="T1344" s="48"/>
      <c r="U1344" s="48"/>
      <c r="V1344" s="48"/>
      <c r="W1344" s="48"/>
      <c r="X1344" s="48"/>
      <c r="Y1344" s="48"/>
      <c r="Z1344" s="48"/>
    </row>
    <row r="1345" spans="20:26" ht="12" customHeight="1" x14ac:dyDescent="0.3">
      <c r="T1345" s="48"/>
      <c r="U1345" s="48"/>
      <c r="V1345" s="48"/>
      <c r="W1345" s="48"/>
      <c r="X1345" s="48"/>
      <c r="Y1345" s="48"/>
      <c r="Z1345" s="48"/>
    </row>
    <row r="1346" spans="20:26" ht="12" customHeight="1" x14ac:dyDescent="0.3">
      <c r="T1346" s="48"/>
      <c r="U1346" s="48"/>
      <c r="V1346" s="48"/>
      <c r="W1346" s="48"/>
      <c r="X1346" s="48"/>
      <c r="Y1346" s="48"/>
      <c r="Z1346" s="48"/>
    </row>
    <row r="1347" spans="20:26" ht="12" customHeight="1" x14ac:dyDescent="0.3">
      <c r="T1347" s="48"/>
      <c r="U1347" s="48"/>
      <c r="V1347" s="48"/>
      <c r="W1347" s="48"/>
      <c r="X1347" s="48"/>
      <c r="Y1347" s="48"/>
      <c r="Z1347" s="48"/>
    </row>
    <row r="1348" spans="20:26" ht="12" customHeight="1" x14ac:dyDescent="0.3">
      <c r="T1348" s="48"/>
      <c r="U1348" s="48"/>
      <c r="V1348" s="48"/>
      <c r="W1348" s="48"/>
      <c r="X1348" s="48"/>
      <c r="Y1348" s="48"/>
      <c r="Z1348" s="48"/>
    </row>
    <row r="1349" spans="20:26" ht="12" customHeight="1" x14ac:dyDescent="0.3">
      <c r="T1349" s="48"/>
      <c r="U1349" s="48"/>
      <c r="V1349" s="48"/>
      <c r="W1349" s="48"/>
      <c r="X1349" s="48"/>
      <c r="Y1349" s="48"/>
      <c r="Z1349" s="48"/>
    </row>
    <row r="1350" spans="20:26" ht="12" customHeight="1" x14ac:dyDescent="0.3">
      <c r="T1350" s="48"/>
      <c r="U1350" s="48"/>
      <c r="V1350" s="48"/>
      <c r="W1350" s="48"/>
      <c r="X1350" s="48"/>
      <c r="Y1350" s="48"/>
      <c r="Z1350" s="48"/>
    </row>
    <row r="1351" spans="20:26" ht="12" customHeight="1" x14ac:dyDescent="0.3">
      <c r="T1351" s="48"/>
      <c r="U1351" s="48"/>
      <c r="V1351" s="48"/>
      <c r="W1351" s="48"/>
      <c r="X1351" s="48"/>
      <c r="Y1351" s="48"/>
      <c r="Z1351" s="48"/>
    </row>
    <row r="1352" spans="20:26" ht="12" customHeight="1" x14ac:dyDescent="0.3">
      <c r="T1352" s="48"/>
      <c r="U1352" s="48"/>
      <c r="V1352" s="48"/>
      <c r="W1352" s="48"/>
      <c r="X1352" s="48"/>
      <c r="Y1352" s="48"/>
      <c r="Z1352" s="48"/>
    </row>
    <row r="1353" spans="20:26" ht="12" customHeight="1" x14ac:dyDescent="0.3">
      <c r="T1353" s="48"/>
      <c r="U1353" s="48"/>
      <c r="V1353" s="48"/>
      <c r="W1353" s="48"/>
      <c r="X1353" s="48"/>
      <c r="Y1353" s="48"/>
      <c r="Z1353" s="48"/>
    </row>
    <row r="1354" spans="20:26" ht="12" customHeight="1" x14ac:dyDescent="0.3">
      <c r="T1354" s="48"/>
      <c r="U1354" s="48"/>
      <c r="V1354" s="48"/>
      <c r="W1354" s="48"/>
      <c r="X1354" s="48"/>
      <c r="Y1354" s="48"/>
      <c r="Z1354" s="48"/>
    </row>
    <row r="1355" spans="20:26" ht="12" customHeight="1" x14ac:dyDescent="0.3">
      <c r="T1355" s="48"/>
      <c r="U1355" s="48"/>
      <c r="V1355" s="48"/>
      <c r="W1355" s="48"/>
      <c r="X1355" s="48"/>
      <c r="Y1355" s="48"/>
      <c r="Z1355" s="48"/>
    </row>
    <row r="1356" spans="20:26" ht="12" customHeight="1" x14ac:dyDescent="0.3">
      <c r="T1356" s="48"/>
      <c r="U1356" s="48"/>
      <c r="V1356" s="48"/>
      <c r="W1356" s="48"/>
      <c r="X1356" s="48"/>
      <c r="Y1356" s="48"/>
      <c r="Z1356" s="48"/>
    </row>
    <row r="1357" spans="20:26" ht="12" customHeight="1" x14ac:dyDescent="0.3">
      <c r="T1357" s="48"/>
      <c r="U1357" s="48"/>
      <c r="V1357" s="48"/>
      <c r="W1357" s="48"/>
      <c r="X1357" s="48"/>
      <c r="Y1357" s="48"/>
      <c r="Z1357" s="48"/>
    </row>
    <row r="1358" spans="20:26" ht="12" customHeight="1" x14ac:dyDescent="0.3">
      <c r="T1358" s="48"/>
      <c r="U1358" s="48"/>
      <c r="V1358" s="48"/>
      <c r="W1358" s="48"/>
      <c r="X1358" s="48"/>
      <c r="Y1358" s="48"/>
      <c r="Z1358" s="48"/>
    </row>
    <row r="1359" spans="20:26" ht="12" customHeight="1" x14ac:dyDescent="0.3">
      <c r="T1359" s="48"/>
      <c r="U1359" s="48"/>
      <c r="V1359" s="48"/>
      <c r="W1359" s="48"/>
      <c r="X1359" s="48"/>
      <c r="Y1359" s="48"/>
      <c r="Z1359" s="48"/>
    </row>
    <row r="1360" spans="20:26" ht="12" customHeight="1" x14ac:dyDescent="0.3">
      <c r="T1360" s="48"/>
      <c r="U1360" s="48"/>
      <c r="V1360" s="48"/>
      <c r="W1360" s="48"/>
      <c r="X1360" s="48"/>
      <c r="Y1360" s="48"/>
      <c r="Z1360" s="48"/>
    </row>
    <row r="1361" spans="20:26" ht="12" customHeight="1" x14ac:dyDescent="0.3">
      <c r="T1361" s="48"/>
      <c r="U1361" s="48"/>
      <c r="V1361" s="48"/>
      <c r="W1361" s="48"/>
      <c r="X1361" s="48"/>
      <c r="Y1361" s="48"/>
      <c r="Z1361" s="48"/>
    </row>
    <row r="1362" spans="20:26" ht="12" customHeight="1" x14ac:dyDescent="0.3">
      <c r="T1362" s="48"/>
      <c r="U1362" s="48"/>
      <c r="V1362" s="48"/>
      <c r="W1362" s="48"/>
      <c r="X1362" s="48"/>
      <c r="Y1362" s="48"/>
      <c r="Z1362" s="48"/>
    </row>
    <row r="1363" spans="20:26" ht="12" customHeight="1" x14ac:dyDescent="0.3">
      <c r="T1363" s="48"/>
      <c r="U1363" s="48"/>
      <c r="V1363" s="48"/>
      <c r="W1363" s="48"/>
      <c r="X1363" s="48"/>
      <c r="Y1363" s="48"/>
      <c r="Z1363" s="48"/>
    </row>
    <row r="1364" spans="20:26" ht="12" customHeight="1" x14ac:dyDescent="0.3">
      <c r="T1364" s="48"/>
      <c r="U1364" s="48"/>
      <c r="V1364" s="48"/>
      <c r="W1364" s="48"/>
      <c r="X1364" s="48"/>
      <c r="Y1364" s="48"/>
      <c r="Z1364" s="48"/>
    </row>
    <row r="1365" spans="20:26" ht="12" customHeight="1" x14ac:dyDescent="0.3">
      <c r="T1365" s="48"/>
      <c r="U1365" s="48"/>
      <c r="V1365" s="48"/>
      <c r="W1365" s="48"/>
      <c r="X1365" s="48"/>
      <c r="Y1365" s="48"/>
      <c r="Z1365" s="48"/>
    </row>
    <row r="1366" spans="20:26" ht="12" customHeight="1" x14ac:dyDescent="0.3">
      <c r="T1366" s="48"/>
      <c r="U1366" s="48"/>
      <c r="V1366" s="48"/>
      <c r="W1366" s="48"/>
      <c r="X1366" s="48"/>
      <c r="Y1366" s="48"/>
      <c r="Z1366" s="48"/>
    </row>
    <row r="1367" spans="20:26" ht="12" customHeight="1" x14ac:dyDescent="0.3">
      <c r="T1367" s="48"/>
      <c r="U1367" s="48"/>
      <c r="V1367" s="48"/>
      <c r="W1367" s="48"/>
      <c r="X1367" s="48"/>
      <c r="Y1367" s="48"/>
      <c r="Z1367" s="48"/>
    </row>
    <row r="1368" spans="20:26" ht="12" customHeight="1" x14ac:dyDescent="0.3">
      <c r="T1368" s="48"/>
      <c r="U1368" s="48"/>
      <c r="V1368" s="48"/>
      <c r="W1368" s="48"/>
      <c r="X1368" s="48"/>
      <c r="Y1368" s="48"/>
      <c r="Z1368" s="48"/>
    </row>
    <row r="1369" spans="20:26" ht="12" customHeight="1" x14ac:dyDescent="0.3">
      <c r="T1369" s="48"/>
      <c r="U1369" s="48"/>
      <c r="V1369" s="48"/>
      <c r="W1369" s="48"/>
      <c r="X1369" s="48"/>
      <c r="Y1369" s="48"/>
      <c r="Z1369" s="48"/>
    </row>
    <row r="1370" spans="20:26" ht="12" customHeight="1" x14ac:dyDescent="0.3">
      <c r="T1370" s="48"/>
      <c r="U1370" s="48"/>
      <c r="V1370" s="48"/>
      <c r="W1370" s="48"/>
      <c r="X1370" s="48"/>
      <c r="Y1370" s="48"/>
      <c r="Z1370" s="48"/>
    </row>
    <row r="1371" spans="20:26" ht="12" customHeight="1" x14ac:dyDescent="0.3">
      <c r="T1371" s="48"/>
      <c r="U1371" s="48"/>
      <c r="V1371" s="48"/>
      <c r="W1371" s="48"/>
      <c r="X1371" s="48"/>
      <c r="Y1371" s="48"/>
      <c r="Z1371" s="48"/>
    </row>
    <row r="1372" spans="20:26" ht="12" customHeight="1" x14ac:dyDescent="0.3">
      <c r="T1372" s="48"/>
      <c r="U1372" s="48"/>
      <c r="V1372" s="48"/>
      <c r="W1372" s="48"/>
      <c r="X1372" s="48"/>
      <c r="Y1372" s="48"/>
      <c r="Z1372" s="48"/>
    </row>
    <row r="1373" spans="20:26" ht="12" customHeight="1" x14ac:dyDescent="0.3">
      <c r="T1373" s="48"/>
      <c r="U1373" s="48"/>
      <c r="V1373" s="48"/>
      <c r="W1373" s="48"/>
      <c r="X1373" s="48"/>
      <c r="Y1373" s="48"/>
      <c r="Z1373" s="48"/>
    </row>
    <row r="1374" spans="20:26" ht="12" customHeight="1" x14ac:dyDescent="0.3">
      <c r="T1374" s="48"/>
      <c r="U1374" s="48"/>
      <c r="V1374" s="48"/>
      <c r="W1374" s="48"/>
      <c r="X1374" s="48"/>
      <c r="Y1374" s="48"/>
      <c r="Z1374" s="48"/>
    </row>
    <row r="1375" spans="20:26" ht="12" customHeight="1" x14ac:dyDescent="0.3">
      <c r="T1375" s="48"/>
      <c r="U1375" s="48"/>
      <c r="V1375" s="48"/>
      <c r="W1375" s="48"/>
      <c r="X1375" s="48"/>
      <c r="Y1375" s="48"/>
      <c r="Z1375" s="48"/>
    </row>
    <row r="1376" spans="20:26" ht="12" customHeight="1" x14ac:dyDescent="0.3">
      <c r="T1376" s="48"/>
      <c r="U1376" s="48"/>
      <c r="V1376" s="48"/>
      <c r="W1376" s="48"/>
      <c r="X1376" s="48"/>
      <c r="Y1376" s="48"/>
      <c r="Z1376" s="48"/>
    </row>
    <row r="1377" spans="20:26" ht="12" customHeight="1" x14ac:dyDescent="0.3">
      <c r="T1377" s="48"/>
      <c r="U1377" s="48"/>
      <c r="V1377" s="48"/>
      <c r="W1377" s="48"/>
      <c r="X1377" s="48"/>
      <c r="Y1377" s="48"/>
      <c r="Z1377" s="48"/>
    </row>
    <row r="1378" spans="20:26" ht="12" customHeight="1" x14ac:dyDescent="0.3">
      <c r="T1378" s="48"/>
      <c r="U1378" s="48"/>
      <c r="V1378" s="48"/>
      <c r="W1378" s="48"/>
      <c r="X1378" s="48"/>
      <c r="Y1378" s="48"/>
      <c r="Z1378" s="48"/>
    </row>
    <row r="1379" spans="20:26" ht="12" customHeight="1" x14ac:dyDescent="0.3">
      <c r="T1379" s="48"/>
      <c r="U1379" s="48"/>
      <c r="V1379" s="48"/>
      <c r="W1379" s="48"/>
      <c r="X1379" s="48"/>
      <c r="Y1379" s="48"/>
      <c r="Z1379" s="48"/>
    </row>
    <row r="1380" spans="20:26" ht="12" customHeight="1" x14ac:dyDescent="0.3">
      <c r="T1380" s="48"/>
      <c r="U1380" s="48"/>
      <c r="V1380" s="48"/>
      <c r="W1380" s="48"/>
      <c r="X1380" s="48"/>
      <c r="Y1380" s="48"/>
      <c r="Z1380" s="48"/>
    </row>
    <row r="1381" spans="20:26" ht="12" customHeight="1" x14ac:dyDescent="0.3">
      <c r="T1381" s="48"/>
      <c r="U1381" s="48"/>
      <c r="V1381" s="48"/>
      <c r="W1381" s="48"/>
      <c r="X1381" s="48"/>
      <c r="Y1381" s="48"/>
      <c r="Z1381" s="48"/>
    </row>
    <row r="1382" spans="20:26" ht="12" customHeight="1" x14ac:dyDescent="0.3">
      <c r="T1382" s="48"/>
      <c r="U1382" s="48"/>
      <c r="V1382" s="48"/>
      <c r="W1382" s="48"/>
      <c r="X1382" s="48"/>
      <c r="Y1382" s="48"/>
      <c r="Z1382" s="48"/>
    </row>
    <row r="1383" spans="20:26" ht="12" customHeight="1" x14ac:dyDescent="0.3">
      <c r="T1383" s="48"/>
      <c r="U1383" s="48"/>
      <c r="V1383" s="48"/>
      <c r="W1383" s="48"/>
      <c r="X1383" s="48"/>
      <c r="Y1383" s="48"/>
      <c r="Z1383" s="48"/>
    </row>
    <row r="1384" spans="20:26" ht="12" customHeight="1" x14ac:dyDescent="0.3">
      <c r="T1384" s="48"/>
      <c r="U1384" s="48"/>
      <c r="V1384" s="48"/>
      <c r="W1384" s="48"/>
      <c r="X1384" s="48"/>
      <c r="Y1384" s="48"/>
      <c r="Z1384" s="48"/>
    </row>
    <row r="1385" spans="20:26" ht="12" customHeight="1" x14ac:dyDescent="0.3">
      <c r="T1385" s="48"/>
      <c r="U1385" s="48"/>
      <c r="V1385" s="48"/>
      <c r="W1385" s="48"/>
      <c r="X1385" s="48"/>
      <c r="Y1385" s="48"/>
      <c r="Z1385" s="48"/>
    </row>
    <row r="1386" spans="20:26" ht="12" customHeight="1" x14ac:dyDescent="0.3">
      <c r="T1386" s="48"/>
      <c r="U1386" s="48"/>
      <c r="V1386" s="48"/>
      <c r="W1386" s="48"/>
      <c r="X1386" s="48"/>
      <c r="Y1386" s="48"/>
      <c r="Z1386" s="48"/>
    </row>
    <row r="1387" spans="20:26" ht="12" customHeight="1" x14ac:dyDescent="0.3">
      <c r="T1387" s="48"/>
      <c r="U1387" s="48"/>
      <c r="V1387" s="48"/>
      <c r="W1387" s="48"/>
      <c r="X1387" s="48"/>
      <c r="Y1387" s="48"/>
      <c r="Z1387" s="48"/>
    </row>
    <row r="1388" spans="20:26" ht="12" customHeight="1" x14ac:dyDescent="0.3">
      <c r="T1388" s="48"/>
      <c r="U1388" s="48"/>
      <c r="V1388" s="48"/>
      <c r="W1388" s="48"/>
      <c r="X1388" s="48"/>
      <c r="Y1388" s="48"/>
      <c r="Z1388" s="48"/>
    </row>
    <row r="1389" spans="20:26" ht="12" customHeight="1" x14ac:dyDescent="0.3">
      <c r="T1389" s="48"/>
      <c r="U1389" s="48"/>
      <c r="V1389" s="48"/>
      <c r="W1389" s="48"/>
      <c r="X1389" s="48"/>
      <c r="Y1389" s="48"/>
      <c r="Z1389" s="48"/>
    </row>
    <row r="1390" spans="20:26" ht="12" customHeight="1" x14ac:dyDescent="0.3">
      <c r="T1390" s="48"/>
      <c r="U1390" s="48"/>
      <c r="V1390" s="48"/>
      <c r="W1390" s="48"/>
      <c r="X1390" s="48"/>
      <c r="Y1390" s="48"/>
      <c r="Z1390" s="48"/>
    </row>
    <row r="1391" spans="20:26" ht="12" customHeight="1" x14ac:dyDescent="0.3">
      <c r="T1391" s="48"/>
      <c r="U1391" s="48"/>
      <c r="V1391" s="48"/>
      <c r="W1391" s="48"/>
      <c r="X1391" s="48"/>
      <c r="Y1391" s="48"/>
      <c r="Z1391" s="48"/>
    </row>
    <row r="1392" spans="20:26" ht="12" customHeight="1" x14ac:dyDescent="0.3">
      <c r="T1392" s="48"/>
      <c r="U1392" s="48"/>
      <c r="V1392" s="48"/>
      <c r="W1392" s="48"/>
      <c r="X1392" s="48"/>
      <c r="Y1392" s="48"/>
      <c r="Z1392" s="48"/>
    </row>
    <row r="1393" spans="20:26" ht="12" customHeight="1" x14ac:dyDescent="0.3">
      <c r="T1393" s="48"/>
      <c r="U1393" s="48"/>
      <c r="V1393" s="48"/>
      <c r="W1393" s="48"/>
      <c r="X1393" s="48"/>
      <c r="Y1393" s="48"/>
      <c r="Z1393" s="48"/>
    </row>
    <row r="1394" spans="20:26" ht="12" customHeight="1" x14ac:dyDescent="0.3">
      <c r="T1394" s="48"/>
      <c r="U1394" s="48"/>
      <c r="V1394" s="48"/>
      <c r="W1394" s="48"/>
      <c r="X1394" s="48"/>
      <c r="Y1394" s="48"/>
      <c r="Z1394" s="48"/>
    </row>
    <row r="1395" spans="20:26" ht="12" customHeight="1" x14ac:dyDescent="0.3">
      <c r="T1395" s="48"/>
      <c r="U1395" s="48"/>
      <c r="V1395" s="48"/>
      <c r="W1395" s="48"/>
      <c r="X1395" s="48"/>
      <c r="Y1395" s="48"/>
      <c r="Z1395" s="48"/>
    </row>
    <row r="1396" spans="20:26" ht="12" customHeight="1" x14ac:dyDescent="0.3">
      <c r="T1396" s="48"/>
      <c r="U1396" s="48"/>
      <c r="V1396" s="48"/>
      <c r="W1396" s="48"/>
      <c r="X1396" s="48"/>
      <c r="Y1396" s="48"/>
      <c r="Z1396" s="48"/>
    </row>
    <row r="1397" spans="20:26" ht="12" customHeight="1" x14ac:dyDescent="0.3">
      <c r="T1397" s="48"/>
      <c r="U1397" s="48"/>
      <c r="V1397" s="48"/>
      <c r="W1397" s="48"/>
      <c r="X1397" s="48"/>
      <c r="Y1397" s="48"/>
      <c r="Z1397" s="48"/>
    </row>
    <row r="1398" spans="20:26" ht="12" customHeight="1" x14ac:dyDescent="0.3">
      <c r="T1398" s="48"/>
      <c r="U1398" s="48"/>
      <c r="V1398" s="48"/>
      <c r="W1398" s="48"/>
      <c r="X1398" s="48"/>
      <c r="Y1398" s="48"/>
      <c r="Z1398" s="48"/>
    </row>
    <row r="1399" spans="20:26" ht="12" customHeight="1" x14ac:dyDescent="0.3">
      <c r="T1399" s="48"/>
      <c r="U1399" s="48"/>
      <c r="V1399" s="48"/>
      <c r="W1399" s="48"/>
      <c r="X1399" s="48"/>
      <c r="Y1399" s="48"/>
      <c r="Z1399" s="48"/>
    </row>
    <row r="1400" spans="20:26" ht="12" customHeight="1" x14ac:dyDescent="0.3">
      <c r="T1400" s="48"/>
      <c r="U1400" s="48"/>
      <c r="V1400" s="48"/>
      <c r="W1400" s="48"/>
      <c r="X1400" s="48"/>
      <c r="Y1400" s="48"/>
      <c r="Z1400" s="48"/>
    </row>
    <row r="1401" spans="20:26" ht="12" customHeight="1" x14ac:dyDescent="0.3">
      <c r="T1401" s="48"/>
      <c r="U1401" s="48"/>
      <c r="V1401" s="48"/>
      <c r="W1401" s="48"/>
      <c r="X1401" s="48"/>
      <c r="Y1401" s="48"/>
      <c r="Z1401" s="48"/>
    </row>
    <row r="1402" spans="20:26" ht="12" customHeight="1" x14ac:dyDescent="0.3">
      <c r="T1402" s="48"/>
      <c r="U1402" s="48"/>
      <c r="V1402" s="48"/>
      <c r="W1402" s="48"/>
      <c r="X1402" s="48"/>
      <c r="Y1402" s="48"/>
      <c r="Z1402" s="48"/>
    </row>
    <row r="1403" spans="20:26" ht="12" customHeight="1" x14ac:dyDescent="0.3">
      <c r="T1403" s="48"/>
      <c r="U1403" s="48"/>
      <c r="V1403" s="48"/>
      <c r="W1403" s="48"/>
      <c r="X1403" s="48"/>
      <c r="Y1403" s="48"/>
      <c r="Z1403" s="48"/>
    </row>
    <row r="1404" spans="20:26" ht="12" customHeight="1" x14ac:dyDescent="0.3">
      <c r="T1404" s="48"/>
      <c r="U1404" s="48"/>
      <c r="V1404" s="48"/>
      <c r="W1404" s="48"/>
      <c r="X1404" s="48"/>
      <c r="Y1404" s="48"/>
      <c r="Z1404" s="48"/>
    </row>
    <row r="1405" spans="20:26" ht="12" customHeight="1" x14ac:dyDescent="0.3">
      <c r="T1405" s="48"/>
      <c r="U1405" s="48"/>
      <c r="V1405" s="48"/>
      <c r="W1405" s="48"/>
      <c r="X1405" s="48"/>
      <c r="Y1405" s="48"/>
      <c r="Z1405" s="48"/>
    </row>
    <row r="1406" spans="20:26" ht="12" customHeight="1" x14ac:dyDescent="0.3">
      <c r="T1406" s="48"/>
      <c r="U1406" s="48"/>
      <c r="V1406" s="48"/>
      <c r="W1406" s="48"/>
      <c r="X1406" s="48"/>
      <c r="Y1406" s="48"/>
      <c r="Z1406" s="48"/>
    </row>
    <row r="1407" spans="20:26" ht="12" customHeight="1" x14ac:dyDescent="0.3">
      <c r="T1407" s="48"/>
      <c r="U1407" s="48"/>
      <c r="V1407" s="48"/>
      <c r="W1407" s="48"/>
      <c r="X1407" s="48"/>
      <c r="Y1407" s="48"/>
      <c r="Z1407" s="48"/>
    </row>
    <row r="1408" spans="20:26" ht="12" customHeight="1" x14ac:dyDescent="0.3">
      <c r="T1408" s="48"/>
      <c r="U1408" s="48"/>
      <c r="V1408" s="48"/>
      <c r="W1408" s="48"/>
      <c r="X1408" s="48"/>
      <c r="Y1408" s="48"/>
      <c r="Z1408" s="48"/>
    </row>
    <row r="1409" spans="20:26" ht="12" customHeight="1" x14ac:dyDescent="0.3">
      <c r="T1409" s="48"/>
      <c r="U1409" s="48"/>
      <c r="V1409" s="48"/>
      <c r="W1409" s="48"/>
      <c r="X1409" s="48"/>
      <c r="Y1409" s="48"/>
      <c r="Z1409" s="48"/>
    </row>
    <row r="1410" spans="20:26" ht="12" customHeight="1" x14ac:dyDescent="0.3">
      <c r="T1410" s="48"/>
      <c r="U1410" s="48"/>
      <c r="V1410" s="48"/>
      <c r="W1410" s="48"/>
      <c r="X1410" s="48"/>
      <c r="Y1410" s="48"/>
      <c r="Z1410" s="48"/>
    </row>
    <row r="1411" spans="20:26" ht="12" customHeight="1" x14ac:dyDescent="0.3">
      <c r="T1411" s="48"/>
      <c r="U1411" s="48"/>
      <c r="V1411" s="48"/>
      <c r="W1411" s="48"/>
      <c r="X1411" s="48"/>
      <c r="Y1411" s="48"/>
      <c r="Z1411" s="48"/>
    </row>
    <row r="1412" spans="20:26" ht="12" customHeight="1" x14ac:dyDescent="0.3">
      <c r="T1412" s="48"/>
      <c r="U1412" s="48"/>
      <c r="V1412" s="48"/>
      <c r="W1412" s="48"/>
      <c r="X1412" s="48"/>
      <c r="Y1412" s="48"/>
      <c r="Z1412" s="48"/>
    </row>
    <row r="1413" spans="20:26" ht="12" customHeight="1" x14ac:dyDescent="0.3">
      <c r="T1413" s="48"/>
      <c r="U1413" s="48"/>
      <c r="V1413" s="48"/>
      <c r="W1413" s="48"/>
      <c r="X1413" s="48"/>
      <c r="Y1413" s="48"/>
      <c r="Z1413" s="48"/>
    </row>
    <row r="1414" spans="20:26" ht="12" customHeight="1" x14ac:dyDescent="0.3">
      <c r="T1414" s="48"/>
      <c r="U1414" s="48"/>
      <c r="V1414" s="48"/>
      <c r="W1414" s="48"/>
      <c r="X1414" s="48"/>
      <c r="Y1414" s="48"/>
      <c r="Z1414" s="48"/>
    </row>
    <row r="1415" spans="20:26" ht="12" customHeight="1" x14ac:dyDescent="0.3">
      <c r="T1415" s="48"/>
      <c r="U1415" s="48"/>
      <c r="V1415" s="48"/>
      <c r="W1415" s="48"/>
      <c r="X1415" s="48"/>
      <c r="Y1415" s="48"/>
      <c r="Z1415" s="48"/>
    </row>
    <row r="1416" spans="20:26" ht="12" customHeight="1" x14ac:dyDescent="0.3">
      <c r="T1416" s="48"/>
      <c r="U1416" s="48"/>
      <c r="V1416" s="48"/>
      <c r="W1416" s="48"/>
      <c r="X1416" s="48"/>
      <c r="Y1416" s="48"/>
      <c r="Z1416" s="48"/>
    </row>
    <row r="1417" spans="20:26" ht="12" customHeight="1" x14ac:dyDescent="0.3">
      <c r="T1417" s="48"/>
      <c r="U1417" s="48"/>
      <c r="V1417" s="48"/>
      <c r="W1417" s="48"/>
      <c r="X1417" s="48"/>
      <c r="Y1417" s="48"/>
      <c r="Z1417" s="48"/>
    </row>
    <row r="1418" spans="20:26" ht="12" customHeight="1" x14ac:dyDescent="0.3">
      <c r="T1418" s="48"/>
      <c r="U1418" s="48"/>
      <c r="V1418" s="48"/>
      <c r="W1418" s="48"/>
      <c r="X1418" s="48"/>
      <c r="Y1418" s="48"/>
      <c r="Z1418" s="48"/>
    </row>
    <row r="1419" spans="20:26" ht="12" customHeight="1" x14ac:dyDescent="0.3">
      <c r="T1419" s="48"/>
      <c r="U1419" s="48"/>
      <c r="V1419" s="48"/>
      <c r="W1419" s="48"/>
      <c r="X1419" s="48"/>
      <c r="Y1419" s="48"/>
      <c r="Z1419" s="48"/>
    </row>
    <row r="1420" spans="20:26" ht="12" customHeight="1" x14ac:dyDescent="0.3">
      <c r="T1420" s="48"/>
      <c r="U1420" s="48"/>
      <c r="V1420" s="48"/>
      <c r="W1420" s="48"/>
      <c r="X1420" s="48"/>
      <c r="Y1420" s="48"/>
      <c r="Z1420" s="48"/>
    </row>
    <row r="1421" spans="20:26" ht="12" customHeight="1" x14ac:dyDescent="0.3">
      <c r="T1421" s="48"/>
      <c r="U1421" s="48"/>
      <c r="V1421" s="48"/>
      <c r="W1421" s="48"/>
      <c r="X1421" s="48"/>
      <c r="Y1421" s="48"/>
      <c r="Z1421" s="48"/>
    </row>
    <row r="1422" spans="20:26" ht="12" customHeight="1" x14ac:dyDescent="0.3">
      <c r="T1422" s="48"/>
      <c r="U1422" s="48"/>
      <c r="V1422" s="48"/>
      <c r="W1422" s="48"/>
      <c r="X1422" s="48"/>
      <c r="Y1422" s="48"/>
      <c r="Z1422" s="48"/>
    </row>
    <row r="1423" spans="20:26" ht="12" customHeight="1" x14ac:dyDescent="0.3">
      <c r="T1423" s="48"/>
      <c r="U1423" s="48"/>
      <c r="V1423" s="48"/>
      <c r="W1423" s="48"/>
      <c r="X1423" s="48"/>
      <c r="Y1423" s="48"/>
      <c r="Z1423" s="48"/>
    </row>
    <row r="1424" spans="20:26" ht="12" customHeight="1" x14ac:dyDescent="0.3">
      <c r="T1424" s="48"/>
      <c r="U1424" s="48"/>
      <c r="V1424" s="48"/>
      <c r="W1424" s="48"/>
      <c r="X1424" s="48"/>
      <c r="Y1424" s="48"/>
      <c r="Z1424" s="48"/>
    </row>
    <row r="1425" spans="20:26" ht="12" customHeight="1" x14ac:dyDescent="0.3">
      <c r="T1425" s="48"/>
      <c r="U1425" s="48"/>
      <c r="V1425" s="48"/>
      <c r="W1425" s="48"/>
      <c r="X1425" s="48"/>
      <c r="Y1425" s="48"/>
      <c r="Z1425" s="48"/>
    </row>
    <row r="1426" spans="20:26" ht="12" customHeight="1" x14ac:dyDescent="0.3">
      <c r="T1426" s="48"/>
      <c r="U1426" s="48"/>
      <c r="V1426" s="48"/>
      <c r="W1426" s="48"/>
      <c r="X1426" s="48"/>
      <c r="Y1426" s="48"/>
      <c r="Z1426" s="48"/>
    </row>
    <row r="1427" spans="20:26" ht="12" customHeight="1" x14ac:dyDescent="0.3">
      <c r="T1427" s="48"/>
      <c r="U1427" s="48"/>
      <c r="V1427" s="48"/>
      <c r="W1427" s="48"/>
      <c r="X1427" s="48"/>
      <c r="Y1427" s="48"/>
      <c r="Z1427" s="48"/>
    </row>
    <row r="1428" spans="20:26" ht="12" customHeight="1" x14ac:dyDescent="0.3">
      <c r="T1428" s="48"/>
      <c r="U1428" s="48"/>
      <c r="V1428" s="48"/>
      <c r="W1428" s="48"/>
      <c r="X1428" s="48"/>
      <c r="Y1428" s="48"/>
      <c r="Z1428" s="48"/>
    </row>
    <row r="1429" spans="20:26" ht="12" customHeight="1" x14ac:dyDescent="0.3">
      <c r="T1429" s="48"/>
      <c r="U1429" s="48"/>
      <c r="V1429" s="48"/>
      <c r="W1429" s="48"/>
      <c r="X1429" s="48"/>
      <c r="Y1429" s="48"/>
      <c r="Z1429" s="48"/>
    </row>
    <row r="1430" spans="20:26" ht="12" customHeight="1" x14ac:dyDescent="0.3">
      <c r="T1430" s="48"/>
      <c r="U1430" s="48"/>
      <c r="V1430" s="48"/>
      <c r="W1430" s="48"/>
      <c r="X1430" s="48"/>
      <c r="Y1430" s="48"/>
      <c r="Z1430" s="48"/>
    </row>
    <row r="1431" spans="20:26" ht="12" customHeight="1" x14ac:dyDescent="0.3">
      <c r="T1431" s="48"/>
      <c r="U1431" s="48"/>
      <c r="V1431" s="48"/>
      <c r="W1431" s="48"/>
      <c r="X1431" s="48"/>
      <c r="Y1431" s="48"/>
      <c r="Z1431" s="48"/>
    </row>
    <row r="1432" spans="20:26" ht="12" customHeight="1" x14ac:dyDescent="0.3">
      <c r="T1432" s="48"/>
      <c r="U1432" s="48"/>
      <c r="V1432" s="48"/>
      <c r="W1432" s="48"/>
      <c r="X1432" s="48"/>
      <c r="Y1432" s="48"/>
      <c r="Z1432" s="48"/>
    </row>
    <row r="1433" spans="20:26" ht="12" customHeight="1" x14ac:dyDescent="0.3">
      <c r="T1433" s="48"/>
      <c r="U1433" s="48"/>
      <c r="V1433" s="48"/>
      <c r="W1433" s="48"/>
      <c r="X1433" s="48"/>
      <c r="Y1433" s="48"/>
      <c r="Z1433" s="48"/>
    </row>
    <row r="1434" spans="20:26" ht="12" customHeight="1" x14ac:dyDescent="0.3">
      <c r="T1434" s="48"/>
      <c r="U1434" s="48"/>
      <c r="V1434" s="48"/>
      <c r="W1434" s="48"/>
      <c r="X1434" s="48"/>
      <c r="Y1434" s="48"/>
      <c r="Z1434" s="48"/>
    </row>
    <row r="1435" spans="20:26" ht="12" customHeight="1" x14ac:dyDescent="0.3">
      <c r="T1435" s="48"/>
      <c r="U1435" s="48"/>
      <c r="V1435" s="48"/>
      <c r="W1435" s="48"/>
      <c r="X1435" s="48"/>
      <c r="Y1435" s="48"/>
      <c r="Z1435" s="48"/>
    </row>
    <row r="1436" spans="20:26" ht="12" customHeight="1" x14ac:dyDescent="0.3">
      <c r="T1436" s="48"/>
      <c r="U1436" s="48"/>
      <c r="V1436" s="48"/>
      <c r="W1436" s="48"/>
      <c r="X1436" s="48"/>
      <c r="Y1436" s="48"/>
      <c r="Z1436" s="48"/>
    </row>
    <row r="1437" spans="20:26" ht="12" customHeight="1" x14ac:dyDescent="0.3">
      <c r="T1437" s="48"/>
      <c r="U1437" s="48"/>
      <c r="V1437" s="48"/>
      <c r="W1437" s="48"/>
      <c r="X1437" s="48"/>
      <c r="Y1437" s="48"/>
      <c r="Z1437" s="48"/>
    </row>
    <row r="1438" spans="20:26" ht="12" customHeight="1" x14ac:dyDescent="0.3">
      <c r="T1438" s="48"/>
      <c r="U1438" s="48"/>
      <c r="V1438" s="48"/>
      <c r="W1438" s="48"/>
      <c r="X1438" s="48"/>
      <c r="Y1438" s="48"/>
      <c r="Z1438" s="48"/>
    </row>
    <row r="1439" spans="20:26" ht="12" customHeight="1" x14ac:dyDescent="0.3">
      <c r="T1439" s="48"/>
      <c r="U1439" s="48"/>
      <c r="V1439" s="48"/>
      <c r="W1439" s="48"/>
      <c r="X1439" s="48"/>
      <c r="Y1439" s="48"/>
      <c r="Z1439" s="48"/>
    </row>
    <row r="1440" spans="20:26" ht="12" customHeight="1" x14ac:dyDescent="0.3">
      <c r="T1440" s="48"/>
      <c r="U1440" s="48"/>
      <c r="V1440" s="48"/>
      <c r="W1440" s="48"/>
      <c r="X1440" s="48"/>
      <c r="Y1440" s="48"/>
      <c r="Z1440" s="48"/>
    </row>
    <row r="1441" spans="20:26" ht="12" customHeight="1" x14ac:dyDescent="0.3">
      <c r="T1441" s="48"/>
      <c r="U1441" s="48"/>
      <c r="V1441" s="48"/>
      <c r="W1441" s="48"/>
      <c r="X1441" s="48"/>
      <c r="Y1441" s="48"/>
      <c r="Z1441" s="48"/>
    </row>
    <row r="1442" spans="20:26" ht="12" customHeight="1" x14ac:dyDescent="0.3">
      <c r="T1442" s="48"/>
      <c r="U1442" s="48"/>
      <c r="V1442" s="48"/>
      <c r="W1442" s="48"/>
      <c r="X1442" s="48"/>
      <c r="Y1442" s="48"/>
      <c r="Z1442" s="48"/>
    </row>
    <row r="1443" spans="20:26" ht="12" customHeight="1" x14ac:dyDescent="0.3">
      <c r="T1443" s="48"/>
      <c r="U1443" s="48"/>
      <c r="V1443" s="48"/>
      <c r="W1443" s="48"/>
      <c r="X1443" s="48"/>
      <c r="Y1443" s="48"/>
      <c r="Z1443" s="48"/>
    </row>
    <row r="1444" spans="20:26" ht="12" customHeight="1" x14ac:dyDescent="0.3">
      <c r="T1444" s="48"/>
      <c r="U1444" s="48"/>
      <c r="V1444" s="48"/>
      <c r="W1444" s="48"/>
      <c r="X1444" s="48"/>
      <c r="Y1444" s="48"/>
      <c r="Z1444" s="48"/>
    </row>
    <row r="1445" spans="20:26" ht="12" customHeight="1" x14ac:dyDescent="0.3">
      <c r="T1445" s="48"/>
      <c r="U1445" s="48"/>
      <c r="V1445" s="48"/>
      <c r="W1445" s="48"/>
      <c r="X1445" s="48"/>
      <c r="Y1445" s="48"/>
      <c r="Z1445" s="48"/>
    </row>
    <row r="1446" spans="20:26" ht="12" customHeight="1" x14ac:dyDescent="0.3">
      <c r="T1446" s="48"/>
      <c r="U1446" s="48"/>
      <c r="V1446" s="48"/>
      <c r="W1446" s="48"/>
      <c r="X1446" s="48"/>
      <c r="Y1446" s="48"/>
      <c r="Z1446" s="48"/>
    </row>
    <row r="1447" spans="20:26" ht="12" customHeight="1" x14ac:dyDescent="0.3">
      <c r="T1447" s="48"/>
      <c r="U1447" s="48"/>
      <c r="V1447" s="48"/>
      <c r="W1447" s="48"/>
      <c r="X1447" s="48"/>
      <c r="Y1447" s="48"/>
      <c r="Z1447" s="48"/>
    </row>
    <row r="1448" spans="20:26" ht="12" customHeight="1" x14ac:dyDescent="0.3">
      <c r="T1448" s="48"/>
      <c r="U1448" s="48"/>
      <c r="V1448" s="48"/>
      <c r="W1448" s="48"/>
      <c r="X1448" s="48"/>
      <c r="Y1448" s="48"/>
      <c r="Z1448" s="48"/>
    </row>
    <row r="1449" spans="20:26" ht="12" customHeight="1" x14ac:dyDescent="0.3">
      <c r="T1449" s="48"/>
      <c r="U1449" s="48"/>
      <c r="V1449" s="48"/>
      <c r="W1449" s="48"/>
      <c r="X1449" s="48"/>
      <c r="Y1449" s="48"/>
      <c r="Z1449" s="48"/>
    </row>
    <row r="1450" spans="20:26" ht="12" customHeight="1" x14ac:dyDescent="0.3">
      <c r="T1450" s="48"/>
      <c r="U1450" s="48"/>
      <c r="V1450" s="48"/>
      <c r="W1450" s="48"/>
      <c r="X1450" s="48"/>
      <c r="Y1450" s="48"/>
      <c r="Z1450" s="48"/>
    </row>
    <row r="1451" spans="20:26" ht="12" customHeight="1" x14ac:dyDescent="0.3">
      <c r="T1451" s="48"/>
      <c r="U1451" s="48"/>
      <c r="V1451" s="48"/>
      <c r="W1451" s="48"/>
      <c r="X1451" s="48"/>
      <c r="Y1451" s="48"/>
      <c r="Z1451" s="48"/>
    </row>
    <row r="1452" spans="20:26" ht="12" customHeight="1" x14ac:dyDescent="0.3">
      <c r="T1452" s="48"/>
      <c r="U1452" s="48"/>
      <c r="V1452" s="48"/>
      <c r="W1452" s="48"/>
      <c r="X1452" s="48"/>
      <c r="Y1452" s="48"/>
      <c r="Z1452" s="48"/>
    </row>
    <row r="1453" spans="20:26" ht="12" customHeight="1" x14ac:dyDescent="0.3">
      <c r="T1453" s="48"/>
      <c r="U1453" s="48"/>
      <c r="V1453" s="48"/>
      <c r="W1453" s="48"/>
      <c r="X1453" s="48"/>
      <c r="Y1453" s="48"/>
      <c r="Z1453" s="48"/>
    </row>
    <row r="1454" spans="20:26" ht="12" customHeight="1" x14ac:dyDescent="0.3">
      <c r="T1454" s="48"/>
      <c r="U1454" s="48"/>
      <c r="V1454" s="48"/>
      <c r="W1454" s="48"/>
      <c r="X1454" s="48"/>
      <c r="Y1454" s="48"/>
      <c r="Z1454" s="48"/>
    </row>
    <row r="1455" spans="20:26" ht="12" customHeight="1" x14ac:dyDescent="0.3">
      <c r="T1455" s="48"/>
      <c r="U1455" s="48"/>
      <c r="V1455" s="48"/>
      <c r="W1455" s="48"/>
      <c r="X1455" s="48"/>
      <c r="Y1455" s="48"/>
      <c r="Z1455" s="48"/>
    </row>
    <row r="1456" spans="20:26" ht="12" customHeight="1" x14ac:dyDescent="0.3">
      <c r="T1456" s="48"/>
      <c r="U1456" s="48"/>
      <c r="V1456" s="48"/>
      <c r="W1456" s="48"/>
      <c r="X1456" s="48"/>
      <c r="Y1456" s="48"/>
      <c r="Z1456" s="48"/>
    </row>
    <row r="1457" spans="20:26" ht="12" customHeight="1" x14ac:dyDescent="0.3">
      <c r="T1457" s="48"/>
      <c r="U1457" s="48"/>
      <c r="V1457" s="48"/>
      <c r="W1457" s="48"/>
      <c r="X1457" s="48"/>
      <c r="Y1457" s="48"/>
      <c r="Z1457" s="48"/>
    </row>
    <row r="1458" spans="20:26" ht="12" customHeight="1" x14ac:dyDescent="0.3">
      <c r="T1458" s="48"/>
      <c r="U1458" s="48"/>
      <c r="V1458" s="48"/>
      <c r="W1458" s="48"/>
      <c r="X1458" s="48"/>
      <c r="Y1458" s="48"/>
      <c r="Z1458" s="48"/>
    </row>
    <row r="1459" spans="20:26" ht="12" customHeight="1" x14ac:dyDescent="0.3">
      <c r="T1459" s="48"/>
      <c r="U1459" s="48"/>
      <c r="V1459" s="48"/>
      <c r="W1459" s="48"/>
      <c r="X1459" s="48"/>
      <c r="Y1459" s="48"/>
      <c r="Z1459" s="48"/>
    </row>
    <row r="1460" spans="20:26" ht="12" customHeight="1" x14ac:dyDescent="0.3">
      <c r="T1460" s="48"/>
      <c r="U1460" s="48"/>
      <c r="V1460" s="48"/>
      <c r="W1460" s="48"/>
      <c r="X1460" s="48"/>
      <c r="Y1460" s="48"/>
      <c r="Z1460" s="48"/>
    </row>
    <row r="1461" spans="20:26" ht="12" customHeight="1" x14ac:dyDescent="0.3">
      <c r="T1461" s="48"/>
      <c r="U1461" s="48"/>
      <c r="V1461" s="48"/>
      <c r="W1461" s="48"/>
      <c r="X1461" s="48"/>
      <c r="Y1461" s="48"/>
      <c r="Z1461" s="48"/>
    </row>
    <row r="1462" spans="20:26" ht="12" customHeight="1" x14ac:dyDescent="0.3">
      <c r="T1462" s="48"/>
      <c r="U1462" s="48"/>
      <c r="V1462" s="48"/>
      <c r="W1462" s="48"/>
      <c r="X1462" s="48"/>
      <c r="Y1462" s="48"/>
      <c r="Z1462" s="48"/>
    </row>
    <row r="1463" spans="20:26" ht="12" customHeight="1" x14ac:dyDescent="0.3">
      <c r="T1463" s="48"/>
      <c r="U1463" s="48"/>
      <c r="V1463" s="48"/>
      <c r="W1463" s="48"/>
      <c r="X1463" s="48"/>
      <c r="Y1463" s="48"/>
      <c r="Z1463" s="48"/>
    </row>
    <row r="1464" spans="20:26" ht="12" customHeight="1" x14ac:dyDescent="0.3">
      <c r="T1464" s="48"/>
      <c r="U1464" s="48"/>
      <c r="V1464" s="48"/>
      <c r="W1464" s="48"/>
      <c r="X1464" s="48"/>
      <c r="Y1464" s="48"/>
      <c r="Z1464" s="48"/>
    </row>
    <row r="1465" spans="20:26" ht="12" customHeight="1" x14ac:dyDescent="0.3">
      <c r="T1465" s="48"/>
      <c r="U1465" s="48"/>
      <c r="V1465" s="48"/>
      <c r="W1465" s="48"/>
      <c r="X1465" s="48"/>
      <c r="Y1465" s="48"/>
      <c r="Z1465" s="48"/>
    </row>
    <row r="1466" spans="20:26" ht="12" customHeight="1" x14ac:dyDescent="0.3">
      <c r="T1466" s="48"/>
      <c r="U1466" s="48"/>
      <c r="V1466" s="48"/>
      <c r="W1466" s="48"/>
      <c r="X1466" s="48"/>
      <c r="Y1466" s="48"/>
      <c r="Z1466" s="48"/>
    </row>
    <row r="1467" spans="20:26" ht="12" customHeight="1" x14ac:dyDescent="0.3">
      <c r="T1467" s="48"/>
      <c r="U1467" s="48"/>
      <c r="V1467" s="48"/>
      <c r="W1467" s="48"/>
      <c r="X1467" s="48"/>
      <c r="Y1467" s="48"/>
      <c r="Z1467" s="48"/>
    </row>
    <row r="1468" spans="20:26" ht="12" customHeight="1" x14ac:dyDescent="0.3">
      <c r="T1468" s="48"/>
      <c r="U1468" s="48"/>
      <c r="V1468" s="48"/>
      <c r="W1468" s="48"/>
      <c r="X1468" s="48"/>
      <c r="Y1468" s="48"/>
      <c r="Z1468" s="48"/>
    </row>
    <row r="1469" spans="20:26" ht="12" customHeight="1" x14ac:dyDescent="0.3">
      <c r="T1469" s="48"/>
      <c r="U1469" s="48"/>
      <c r="V1469" s="48"/>
      <c r="W1469" s="48"/>
      <c r="X1469" s="48"/>
      <c r="Y1469" s="48"/>
      <c r="Z1469" s="48"/>
    </row>
    <row r="1470" spans="20:26" ht="12" customHeight="1" x14ac:dyDescent="0.3">
      <c r="T1470" s="48"/>
      <c r="U1470" s="48"/>
      <c r="V1470" s="48"/>
      <c r="W1470" s="48"/>
      <c r="X1470" s="48"/>
      <c r="Y1470" s="48"/>
      <c r="Z1470" s="48"/>
    </row>
    <row r="1471" spans="20:26" ht="12" customHeight="1" x14ac:dyDescent="0.3">
      <c r="T1471" s="48"/>
      <c r="U1471" s="48"/>
      <c r="V1471" s="48"/>
      <c r="W1471" s="48"/>
      <c r="X1471" s="48"/>
      <c r="Y1471" s="48"/>
      <c r="Z1471" s="48"/>
    </row>
    <row r="1472" spans="20:26" ht="12" customHeight="1" x14ac:dyDescent="0.3">
      <c r="T1472" s="48"/>
      <c r="U1472" s="48"/>
      <c r="V1472" s="48"/>
      <c r="W1472" s="48"/>
      <c r="X1472" s="48"/>
      <c r="Y1472" s="48"/>
      <c r="Z1472" s="48"/>
    </row>
    <row r="1473" spans="20:26" ht="12" customHeight="1" x14ac:dyDescent="0.3">
      <c r="T1473" s="48"/>
      <c r="U1473" s="48"/>
      <c r="V1473" s="48"/>
      <c r="W1473" s="48"/>
      <c r="X1473" s="48"/>
      <c r="Y1473" s="48"/>
      <c r="Z1473" s="48"/>
    </row>
    <row r="1474" spans="20:26" ht="12" customHeight="1" x14ac:dyDescent="0.3">
      <c r="T1474" s="48"/>
      <c r="U1474" s="48"/>
      <c r="V1474" s="48"/>
      <c r="W1474" s="48"/>
      <c r="X1474" s="48"/>
      <c r="Y1474" s="48"/>
      <c r="Z1474" s="48"/>
    </row>
    <row r="1475" spans="20:26" ht="12" customHeight="1" x14ac:dyDescent="0.3">
      <c r="T1475" s="48"/>
      <c r="U1475" s="48"/>
      <c r="V1475" s="48"/>
      <c r="W1475" s="48"/>
      <c r="X1475" s="48"/>
      <c r="Y1475" s="48"/>
      <c r="Z1475" s="48"/>
    </row>
    <row r="1476" spans="20:26" ht="12" customHeight="1" x14ac:dyDescent="0.3">
      <c r="T1476" s="48"/>
      <c r="U1476" s="48"/>
      <c r="V1476" s="48"/>
      <c r="W1476" s="48"/>
      <c r="X1476" s="48"/>
      <c r="Y1476" s="48"/>
      <c r="Z1476" s="48"/>
    </row>
    <row r="1477" spans="20:26" ht="12" customHeight="1" x14ac:dyDescent="0.3">
      <c r="T1477" s="48"/>
      <c r="U1477" s="48"/>
      <c r="V1477" s="48"/>
      <c r="W1477" s="48"/>
      <c r="X1477" s="48"/>
      <c r="Y1477" s="48"/>
      <c r="Z1477" s="48"/>
    </row>
    <row r="1478" spans="20:26" ht="12" customHeight="1" x14ac:dyDescent="0.3">
      <c r="T1478" s="48"/>
      <c r="U1478" s="48"/>
      <c r="V1478" s="48"/>
      <c r="W1478" s="48"/>
      <c r="X1478" s="48"/>
      <c r="Y1478" s="48"/>
      <c r="Z1478" s="48"/>
    </row>
    <row r="1479" spans="20:26" ht="12" customHeight="1" x14ac:dyDescent="0.3">
      <c r="T1479" s="48"/>
      <c r="U1479" s="48"/>
      <c r="V1479" s="48"/>
      <c r="W1479" s="48"/>
      <c r="X1479" s="48"/>
      <c r="Y1479" s="48"/>
      <c r="Z1479" s="48"/>
    </row>
    <row r="1480" spans="20:26" ht="12" customHeight="1" x14ac:dyDescent="0.3">
      <c r="T1480" s="48"/>
      <c r="U1480" s="48"/>
      <c r="V1480" s="48"/>
      <c r="W1480" s="48"/>
      <c r="X1480" s="48"/>
      <c r="Y1480" s="48"/>
      <c r="Z1480" s="48"/>
    </row>
    <row r="1481" spans="20:26" ht="12" customHeight="1" x14ac:dyDescent="0.3">
      <c r="T1481" s="48"/>
      <c r="U1481" s="48"/>
      <c r="V1481" s="48"/>
      <c r="W1481" s="48"/>
      <c r="X1481" s="48"/>
      <c r="Y1481" s="48"/>
      <c r="Z1481" s="48"/>
    </row>
    <row r="1482" spans="20:26" ht="12" customHeight="1" x14ac:dyDescent="0.3">
      <c r="T1482" s="48"/>
      <c r="U1482" s="48"/>
      <c r="V1482" s="48"/>
      <c r="W1482" s="48"/>
      <c r="X1482" s="48"/>
      <c r="Y1482" s="48"/>
      <c r="Z1482" s="48"/>
    </row>
    <row r="1483" spans="20:26" ht="12" customHeight="1" x14ac:dyDescent="0.3">
      <c r="T1483" s="48"/>
      <c r="U1483" s="48"/>
      <c r="V1483" s="48"/>
      <c r="W1483" s="48"/>
      <c r="X1483" s="48"/>
      <c r="Y1483" s="48"/>
      <c r="Z1483" s="48"/>
    </row>
    <row r="1484" spans="20:26" ht="12" customHeight="1" x14ac:dyDescent="0.3">
      <c r="T1484" s="48"/>
      <c r="U1484" s="48"/>
      <c r="V1484" s="48"/>
      <c r="W1484" s="48"/>
      <c r="X1484" s="48"/>
      <c r="Y1484" s="48"/>
      <c r="Z1484" s="48"/>
    </row>
    <row r="1485" spans="20:26" ht="12" customHeight="1" x14ac:dyDescent="0.3">
      <c r="T1485" s="48"/>
      <c r="U1485" s="48"/>
      <c r="V1485" s="48"/>
      <c r="W1485" s="48"/>
      <c r="X1485" s="48"/>
      <c r="Y1485" s="48"/>
      <c r="Z1485" s="48"/>
    </row>
    <row r="1486" spans="20:26" ht="12" customHeight="1" x14ac:dyDescent="0.3">
      <c r="T1486" s="48"/>
      <c r="U1486" s="48"/>
      <c r="V1486" s="48"/>
      <c r="W1486" s="48"/>
      <c r="X1486" s="48"/>
      <c r="Y1486" s="48"/>
      <c r="Z1486" s="48"/>
    </row>
    <row r="1487" spans="20:26" ht="12" customHeight="1" x14ac:dyDescent="0.3">
      <c r="T1487" s="48"/>
      <c r="U1487" s="48"/>
      <c r="V1487" s="48"/>
      <c r="W1487" s="48"/>
      <c r="X1487" s="48"/>
      <c r="Y1487" s="48"/>
      <c r="Z1487" s="48"/>
    </row>
    <row r="1488" spans="20:26" ht="12" customHeight="1" x14ac:dyDescent="0.3">
      <c r="T1488" s="48"/>
      <c r="U1488" s="48"/>
      <c r="V1488" s="48"/>
      <c r="W1488" s="48"/>
      <c r="X1488" s="48"/>
      <c r="Y1488" s="48"/>
      <c r="Z1488" s="48"/>
    </row>
    <row r="1489" spans="20:26" ht="12" customHeight="1" x14ac:dyDescent="0.3">
      <c r="T1489" s="48"/>
      <c r="U1489" s="48"/>
      <c r="V1489" s="48"/>
      <c r="W1489" s="48"/>
      <c r="X1489" s="48"/>
      <c r="Y1489" s="48"/>
      <c r="Z1489" s="48"/>
    </row>
    <row r="1490" spans="20:26" ht="12" customHeight="1" x14ac:dyDescent="0.3">
      <c r="T1490" s="48"/>
      <c r="U1490" s="48"/>
      <c r="V1490" s="48"/>
      <c r="W1490" s="48"/>
      <c r="X1490" s="48"/>
      <c r="Y1490" s="48"/>
      <c r="Z1490" s="48"/>
    </row>
    <row r="1491" spans="20:26" ht="12" customHeight="1" x14ac:dyDescent="0.3">
      <c r="T1491" s="48"/>
      <c r="U1491" s="48"/>
      <c r="V1491" s="48"/>
      <c r="W1491" s="48"/>
      <c r="X1491" s="48"/>
      <c r="Y1491" s="48"/>
      <c r="Z1491" s="48"/>
    </row>
    <row r="1492" spans="20:26" ht="12" customHeight="1" x14ac:dyDescent="0.3">
      <c r="T1492" s="48"/>
      <c r="U1492" s="48"/>
      <c r="V1492" s="48"/>
      <c r="W1492" s="48"/>
      <c r="X1492" s="48"/>
      <c r="Y1492" s="48"/>
      <c r="Z1492" s="48"/>
    </row>
    <row r="1493" spans="20:26" ht="12" customHeight="1" x14ac:dyDescent="0.3">
      <c r="T1493" s="48"/>
      <c r="U1493" s="48"/>
      <c r="V1493" s="48"/>
      <c r="W1493" s="48"/>
      <c r="X1493" s="48"/>
      <c r="Y1493" s="48"/>
      <c r="Z1493" s="48"/>
    </row>
    <row r="1494" spans="20:26" ht="12" customHeight="1" x14ac:dyDescent="0.3">
      <c r="T1494" s="48"/>
      <c r="U1494" s="48"/>
      <c r="V1494" s="48"/>
      <c r="W1494" s="48"/>
      <c r="X1494" s="48"/>
      <c r="Y1494" s="48"/>
      <c r="Z1494" s="48"/>
    </row>
    <row r="1495" spans="20:26" ht="12" customHeight="1" x14ac:dyDescent="0.3">
      <c r="T1495" s="48"/>
      <c r="U1495" s="48"/>
      <c r="V1495" s="48"/>
      <c r="W1495" s="48"/>
      <c r="X1495" s="48"/>
      <c r="Y1495" s="48"/>
      <c r="Z1495" s="48"/>
    </row>
    <row r="1496" spans="20:26" ht="12" customHeight="1" x14ac:dyDescent="0.3">
      <c r="T1496" s="48"/>
      <c r="U1496" s="48"/>
      <c r="V1496" s="48"/>
      <c r="W1496" s="48"/>
      <c r="X1496" s="48"/>
      <c r="Y1496" s="48"/>
      <c r="Z1496" s="48"/>
    </row>
    <row r="1497" spans="20:26" ht="12" customHeight="1" x14ac:dyDescent="0.3">
      <c r="T1497" s="48"/>
      <c r="U1497" s="48"/>
      <c r="V1497" s="48"/>
      <c r="W1497" s="48"/>
      <c r="X1497" s="48"/>
      <c r="Y1497" s="48"/>
      <c r="Z1497" s="48"/>
    </row>
    <row r="1498" spans="20:26" ht="12" customHeight="1" x14ac:dyDescent="0.3">
      <c r="T1498" s="48"/>
      <c r="U1498" s="48"/>
      <c r="V1498" s="48"/>
      <c r="W1498" s="48"/>
      <c r="X1498" s="48"/>
      <c r="Y1498" s="48"/>
      <c r="Z1498" s="48"/>
    </row>
    <row r="1499" spans="20:26" ht="12" customHeight="1" x14ac:dyDescent="0.3">
      <c r="T1499" s="48"/>
      <c r="U1499" s="48"/>
      <c r="V1499" s="48"/>
      <c r="W1499" s="48"/>
      <c r="X1499" s="48"/>
      <c r="Y1499" s="48"/>
      <c r="Z1499" s="48"/>
    </row>
    <row r="1500" spans="20:26" ht="12" customHeight="1" x14ac:dyDescent="0.3">
      <c r="T1500" s="48"/>
      <c r="U1500" s="48"/>
      <c r="V1500" s="48"/>
      <c r="W1500" s="48"/>
      <c r="X1500" s="48"/>
      <c r="Y1500" s="48"/>
      <c r="Z1500" s="48"/>
    </row>
    <row r="1501" spans="20:26" ht="12" customHeight="1" x14ac:dyDescent="0.3">
      <c r="T1501" s="48"/>
      <c r="U1501" s="48"/>
      <c r="V1501" s="48"/>
      <c r="W1501" s="48"/>
      <c r="X1501" s="48"/>
      <c r="Y1501" s="48"/>
      <c r="Z1501" s="48"/>
    </row>
    <row r="1502" spans="20:26" ht="12" customHeight="1" x14ac:dyDescent="0.3">
      <c r="T1502" s="48"/>
      <c r="U1502" s="48"/>
      <c r="V1502" s="48"/>
      <c r="W1502" s="48"/>
      <c r="X1502" s="48"/>
      <c r="Y1502" s="48"/>
      <c r="Z1502" s="48"/>
    </row>
    <row r="1503" spans="20:26" ht="12" customHeight="1" x14ac:dyDescent="0.3">
      <c r="T1503" s="48"/>
      <c r="U1503" s="48"/>
      <c r="V1503" s="48"/>
      <c r="W1503" s="48"/>
      <c r="X1503" s="48"/>
      <c r="Y1503" s="48"/>
      <c r="Z1503" s="48"/>
    </row>
    <row r="1504" spans="20:26" ht="12" customHeight="1" x14ac:dyDescent="0.3">
      <c r="T1504" s="48"/>
      <c r="U1504" s="48"/>
      <c r="V1504" s="48"/>
      <c r="W1504" s="48"/>
      <c r="X1504" s="48"/>
      <c r="Y1504" s="48"/>
      <c r="Z1504" s="48"/>
    </row>
    <row r="1505" spans="20:26" ht="12" customHeight="1" x14ac:dyDescent="0.3">
      <c r="T1505" s="48"/>
      <c r="U1505" s="48"/>
      <c r="V1505" s="48"/>
      <c r="W1505" s="48"/>
      <c r="X1505" s="48"/>
      <c r="Y1505" s="48"/>
      <c r="Z1505" s="48"/>
    </row>
    <row r="1506" spans="20:26" ht="12" customHeight="1" x14ac:dyDescent="0.3">
      <c r="T1506" s="48"/>
      <c r="U1506" s="48"/>
      <c r="V1506" s="48"/>
      <c r="W1506" s="48"/>
      <c r="X1506" s="48"/>
      <c r="Y1506" s="48"/>
      <c r="Z1506" s="48"/>
    </row>
    <row r="1507" spans="20:26" ht="12" customHeight="1" x14ac:dyDescent="0.3">
      <c r="T1507" s="48"/>
      <c r="U1507" s="48"/>
      <c r="V1507" s="48"/>
      <c r="W1507" s="48"/>
      <c r="X1507" s="48"/>
      <c r="Y1507" s="48"/>
      <c r="Z1507" s="48"/>
    </row>
    <row r="1508" spans="20:26" ht="12" customHeight="1" x14ac:dyDescent="0.3">
      <c r="T1508" s="48"/>
      <c r="U1508" s="48"/>
      <c r="V1508" s="48"/>
      <c r="W1508" s="48"/>
      <c r="X1508" s="48"/>
      <c r="Y1508" s="48"/>
      <c r="Z1508" s="48"/>
    </row>
    <row r="1509" spans="20:26" ht="12" customHeight="1" x14ac:dyDescent="0.3">
      <c r="T1509" s="48"/>
      <c r="U1509" s="48"/>
      <c r="V1509" s="48"/>
      <c r="W1509" s="48"/>
      <c r="X1509" s="48"/>
      <c r="Y1509" s="48"/>
      <c r="Z1509" s="48"/>
    </row>
    <row r="1510" spans="20:26" ht="12" customHeight="1" x14ac:dyDescent="0.3">
      <c r="T1510" s="48"/>
      <c r="U1510" s="48"/>
      <c r="V1510" s="48"/>
      <c r="W1510" s="48"/>
      <c r="X1510" s="48"/>
      <c r="Y1510" s="48"/>
      <c r="Z1510" s="48"/>
    </row>
    <row r="1511" spans="20:26" ht="12" customHeight="1" x14ac:dyDescent="0.3">
      <c r="T1511" s="48"/>
      <c r="U1511" s="48"/>
      <c r="V1511" s="48"/>
      <c r="W1511" s="48"/>
      <c r="X1511" s="48"/>
      <c r="Y1511" s="48"/>
      <c r="Z1511" s="48"/>
    </row>
    <row r="1512" spans="20:26" ht="12" customHeight="1" x14ac:dyDescent="0.3">
      <c r="T1512" s="48"/>
      <c r="U1512" s="48"/>
      <c r="V1512" s="48"/>
      <c r="W1512" s="48"/>
      <c r="X1512" s="48"/>
      <c r="Y1512" s="48"/>
      <c r="Z1512" s="48"/>
    </row>
    <row r="1513" spans="20:26" ht="12" customHeight="1" x14ac:dyDescent="0.3">
      <c r="T1513" s="48"/>
      <c r="U1513" s="48"/>
      <c r="V1513" s="48"/>
      <c r="W1513" s="48"/>
      <c r="X1513" s="48"/>
      <c r="Y1513" s="48"/>
      <c r="Z1513" s="48"/>
    </row>
    <row r="1514" spans="20:26" ht="12" customHeight="1" x14ac:dyDescent="0.3">
      <c r="T1514" s="48"/>
      <c r="U1514" s="48"/>
      <c r="V1514" s="48"/>
      <c r="W1514" s="48"/>
      <c r="X1514" s="48"/>
      <c r="Y1514" s="48"/>
      <c r="Z1514" s="48"/>
    </row>
    <row r="1515" spans="20:26" ht="12" customHeight="1" x14ac:dyDescent="0.3">
      <c r="T1515" s="48"/>
      <c r="U1515" s="48"/>
      <c r="V1515" s="48"/>
      <c r="W1515" s="48"/>
      <c r="X1515" s="48"/>
      <c r="Y1515" s="48"/>
      <c r="Z1515" s="48"/>
    </row>
    <row r="1516" spans="20:26" ht="12" customHeight="1" x14ac:dyDescent="0.3">
      <c r="T1516" s="48"/>
      <c r="U1516" s="48"/>
      <c r="V1516" s="48"/>
      <c r="W1516" s="48"/>
      <c r="X1516" s="48"/>
      <c r="Y1516" s="48"/>
      <c r="Z1516" s="48"/>
    </row>
    <row r="1517" spans="20:26" ht="12" customHeight="1" x14ac:dyDescent="0.3">
      <c r="T1517" s="48"/>
      <c r="U1517" s="48"/>
      <c r="V1517" s="48"/>
      <c r="W1517" s="48"/>
      <c r="X1517" s="48"/>
      <c r="Y1517" s="48"/>
      <c r="Z1517" s="48"/>
    </row>
    <row r="1518" spans="20:26" ht="12" customHeight="1" x14ac:dyDescent="0.3">
      <c r="T1518" s="48"/>
      <c r="U1518" s="48"/>
      <c r="V1518" s="48"/>
      <c r="W1518" s="48"/>
      <c r="X1518" s="48"/>
      <c r="Y1518" s="48"/>
      <c r="Z1518" s="48"/>
    </row>
    <row r="1519" spans="20:26" ht="12" customHeight="1" x14ac:dyDescent="0.3">
      <c r="T1519" s="48"/>
      <c r="U1519" s="48"/>
      <c r="V1519" s="48"/>
      <c r="W1519" s="48"/>
      <c r="X1519" s="48"/>
      <c r="Y1519" s="48"/>
      <c r="Z1519" s="48"/>
    </row>
    <row r="1520" spans="20:26" ht="12" customHeight="1" x14ac:dyDescent="0.3">
      <c r="T1520" s="48"/>
      <c r="U1520" s="48"/>
      <c r="V1520" s="48"/>
      <c r="W1520" s="48"/>
      <c r="X1520" s="48"/>
      <c r="Y1520" s="48"/>
      <c r="Z1520" s="48"/>
    </row>
    <row r="1521" spans="20:26" ht="12" customHeight="1" x14ac:dyDescent="0.3">
      <c r="T1521" s="48"/>
      <c r="U1521" s="48"/>
      <c r="V1521" s="48"/>
      <c r="W1521" s="48"/>
      <c r="X1521" s="48"/>
      <c r="Y1521" s="48"/>
      <c r="Z1521" s="48"/>
    </row>
    <row r="1522" spans="20:26" ht="12" customHeight="1" x14ac:dyDescent="0.3">
      <c r="T1522" s="48"/>
      <c r="U1522" s="48"/>
      <c r="V1522" s="48"/>
      <c r="W1522" s="48"/>
      <c r="X1522" s="48"/>
      <c r="Y1522" s="48"/>
      <c r="Z1522" s="48"/>
    </row>
    <row r="1523" spans="20:26" ht="12" customHeight="1" x14ac:dyDescent="0.3">
      <c r="T1523" s="48"/>
      <c r="U1523" s="48"/>
      <c r="V1523" s="48"/>
      <c r="W1523" s="48"/>
      <c r="X1523" s="48"/>
      <c r="Y1523" s="48"/>
      <c r="Z1523" s="48"/>
    </row>
    <row r="1524" spans="20:26" ht="12" customHeight="1" x14ac:dyDescent="0.3">
      <c r="T1524" s="48"/>
      <c r="U1524" s="48"/>
      <c r="V1524" s="48"/>
      <c r="W1524" s="48"/>
      <c r="X1524" s="48"/>
      <c r="Y1524" s="48"/>
      <c r="Z1524" s="48"/>
    </row>
    <row r="1525" spans="20:26" ht="12" customHeight="1" x14ac:dyDescent="0.3">
      <c r="T1525" s="48"/>
      <c r="U1525" s="48"/>
      <c r="V1525" s="48"/>
      <c r="W1525" s="48"/>
      <c r="X1525" s="48"/>
      <c r="Y1525" s="48"/>
      <c r="Z1525" s="48"/>
    </row>
    <row r="1526" spans="20:26" ht="12" customHeight="1" x14ac:dyDescent="0.3">
      <c r="T1526" s="48"/>
      <c r="U1526" s="48"/>
      <c r="V1526" s="48"/>
      <c r="W1526" s="48"/>
      <c r="X1526" s="48"/>
      <c r="Y1526" s="48"/>
      <c r="Z1526" s="48"/>
    </row>
    <row r="1527" spans="20:26" ht="12" customHeight="1" x14ac:dyDescent="0.3">
      <c r="T1527" s="48"/>
      <c r="U1527" s="48"/>
      <c r="V1527" s="48"/>
      <c r="W1527" s="48"/>
      <c r="X1527" s="48"/>
      <c r="Y1527" s="48"/>
      <c r="Z1527" s="48"/>
    </row>
    <row r="1528" spans="20:26" ht="12" customHeight="1" x14ac:dyDescent="0.3">
      <c r="T1528" s="48"/>
      <c r="U1528" s="48"/>
      <c r="V1528" s="48"/>
      <c r="W1528" s="48"/>
      <c r="X1528" s="48"/>
      <c r="Y1528" s="48"/>
      <c r="Z1528" s="48"/>
    </row>
    <row r="1529" spans="20:26" ht="12" customHeight="1" x14ac:dyDescent="0.3">
      <c r="T1529" s="48"/>
      <c r="U1529" s="48"/>
      <c r="V1529" s="48"/>
      <c r="W1529" s="48"/>
      <c r="X1529" s="48"/>
      <c r="Y1529" s="48"/>
      <c r="Z1529" s="48"/>
    </row>
    <row r="1530" spans="20:26" ht="12" customHeight="1" x14ac:dyDescent="0.3">
      <c r="T1530" s="48"/>
      <c r="U1530" s="48"/>
      <c r="V1530" s="48"/>
      <c r="W1530" s="48"/>
      <c r="X1530" s="48"/>
      <c r="Y1530" s="48"/>
      <c r="Z1530" s="48"/>
    </row>
    <row r="1531" spans="20:26" ht="12" customHeight="1" x14ac:dyDescent="0.3">
      <c r="T1531" s="48"/>
      <c r="U1531" s="48"/>
      <c r="V1531" s="48"/>
      <c r="W1531" s="48"/>
      <c r="X1531" s="48"/>
      <c r="Y1531" s="48"/>
      <c r="Z1531" s="48"/>
    </row>
    <row r="1532" spans="20:26" ht="12" customHeight="1" x14ac:dyDescent="0.3">
      <c r="T1532" s="48"/>
      <c r="U1532" s="48"/>
      <c r="V1532" s="48"/>
      <c r="W1532" s="48"/>
      <c r="X1532" s="48"/>
      <c r="Y1532" s="48"/>
      <c r="Z1532" s="48"/>
    </row>
    <row r="1533" spans="20:26" ht="12" customHeight="1" x14ac:dyDescent="0.3">
      <c r="T1533" s="48"/>
      <c r="U1533" s="48"/>
      <c r="V1533" s="48"/>
      <c r="W1533" s="48"/>
      <c r="X1533" s="48"/>
      <c r="Y1533" s="48"/>
      <c r="Z1533" s="48"/>
    </row>
    <row r="1534" spans="20:26" ht="12" customHeight="1" x14ac:dyDescent="0.3">
      <c r="T1534" s="48"/>
      <c r="U1534" s="48"/>
      <c r="V1534" s="48"/>
      <c r="W1534" s="48"/>
      <c r="X1534" s="48"/>
      <c r="Y1534" s="48"/>
      <c r="Z1534" s="48"/>
    </row>
    <row r="1535" spans="20:26" ht="12" customHeight="1" x14ac:dyDescent="0.3">
      <c r="T1535" s="48"/>
      <c r="U1535" s="48"/>
      <c r="V1535" s="48"/>
      <c r="W1535" s="48"/>
      <c r="X1535" s="48"/>
      <c r="Y1535" s="48"/>
      <c r="Z1535" s="48"/>
    </row>
    <row r="1536" spans="20:26" ht="12" customHeight="1" x14ac:dyDescent="0.3">
      <c r="T1536" s="48"/>
      <c r="U1536" s="48"/>
      <c r="V1536" s="48"/>
      <c r="W1536" s="48"/>
      <c r="X1536" s="48"/>
      <c r="Y1536" s="48"/>
      <c r="Z1536" s="48"/>
    </row>
    <row r="1537" spans="20:26" ht="12" customHeight="1" x14ac:dyDescent="0.3">
      <c r="T1537" s="48"/>
      <c r="U1537" s="48"/>
      <c r="V1537" s="48"/>
      <c r="W1537" s="48"/>
      <c r="X1537" s="48"/>
      <c r="Y1537" s="48"/>
      <c r="Z1537" s="48"/>
    </row>
    <row r="1538" spans="20:26" ht="12" customHeight="1" x14ac:dyDescent="0.3">
      <c r="T1538" s="48"/>
      <c r="U1538" s="48"/>
      <c r="V1538" s="48"/>
      <c r="W1538" s="48"/>
      <c r="X1538" s="48"/>
      <c r="Y1538" s="48"/>
      <c r="Z1538" s="48"/>
    </row>
    <row r="1539" spans="20:26" ht="12" customHeight="1" x14ac:dyDescent="0.3">
      <c r="T1539" s="48"/>
      <c r="U1539" s="48"/>
      <c r="V1539" s="48"/>
      <c r="W1539" s="48"/>
      <c r="X1539" s="48"/>
      <c r="Y1539" s="48"/>
      <c r="Z1539" s="48"/>
    </row>
    <row r="1540" spans="20:26" ht="12" customHeight="1" x14ac:dyDescent="0.3">
      <c r="T1540" s="48"/>
      <c r="U1540" s="48"/>
      <c r="V1540" s="48"/>
      <c r="W1540" s="48"/>
      <c r="X1540" s="48"/>
      <c r="Y1540" s="48"/>
      <c r="Z1540" s="48"/>
    </row>
    <row r="1541" spans="20:26" ht="12" customHeight="1" x14ac:dyDescent="0.3">
      <c r="T1541" s="48"/>
      <c r="U1541" s="48"/>
      <c r="V1541" s="48"/>
      <c r="W1541" s="48"/>
      <c r="X1541" s="48"/>
      <c r="Y1541" s="48"/>
      <c r="Z1541" s="48"/>
    </row>
    <row r="1542" spans="20:26" ht="12" customHeight="1" x14ac:dyDescent="0.3">
      <c r="T1542" s="48"/>
      <c r="U1542" s="48"/>
      <c r="V1542" s="48"/>
      <c r="W1542" s="48"/>
      <c r="X1542" s="48"/>
      <c r="Y1542" s="48"/>
      <c r="Z1542" s="48"/>
    </row>
    <row r="1543" spans="20:26" ht="12" customHeight="1" x14ac:dyDescent="0.3">
      <c r="T1543" s="48"/>
      <c r="U1543" s="48"/>
      <c r="V1543" s="48"/>
      <c r="W1543" s="48"/>
      <c r="X1543" s="48"/>
      <c r="Y1543" s="48"/>
      <c r="Z1543" s="48"/>
    </row>
    <row r="1544" spans="20:26" ht="12" customHeight="1" x14ac:dyDescent="0.3">
      <c r="T1544" s="48"/>
      <c r="U1544" s="48"/>
      <c r="V1544" s="48"/>
      <c r="W1544" s="48"/>
      <c r="X1544" s="48"/>
      <c r="Y1544" s="48"/>
      <c r="Z1544" s="48"/>
    </row>
    <row r="1545" spans="20:26" ht="12" customHeight="1" x14ac:dyDescent="0.3">
      <c r="T1545" s="48"/>
      <c r="U1545" s="48"/>
      <c r="V1545" s="48"/>
      <c r="W1545" s="48"/>
      <c r="X1545" s="48"/>
      <c r="Y1545" s="48"/>
      <c r="Z1545" s="48"/>
    </row>
    <row r="1546" spans="20:26" ht="12" customHeight="1" x14ac:dyDescent="0.3">
      <c r="T1546" s="48"/>
      <c r="U1546" s="48"/>
      <c r="V1546" s="48"/>
      <c r="W1546" s="48"/>
      <c r="X1546" s="48"/>
      <c r="Y1546" s="48"/>
      <c r="Z1546" s="48"/>
    </row>
    <row r="1547" spans="20:26" ht="12" customHeight="1" x14ac:dyDescent="0.3">
      <c r="T1547" s="48"/>
      <c r="U1547" s="48"/>
      <c r="V1547" s="48"/>
      <c r="W1547" s="48"/>
      <c r="X1547" s="48"/>
      <c r="Y1547" s="48"/>
      <c r="Z1547" s="48"/>
    </row>
    <row r="1548" spans="20:26" ht="12" customHeight="1" x14ac:dyDescent="0.3">
      <c r="T1548" s="48"/>
      <c r="U1548" s="48"/>
      <c r="V1548" s="48"/>
      <c r="W1548" s="48"/>
      <c r="X1548" s="48"/>
      <c r="Y1548" s="48"/>
      <c r="Z1548" s="48"/>
    </row>
    <row r="1549" spans="20:26" ht="12" customHeight="1" x14ac:dyDescent="0.3">
      <c r="T1549" s="48"/>
      <c r="U1549" s="48"/>
      <c r="V1549" s="48"/>
      <c r="W1549" s="48"/>
      <c r="X1549" s="48"/>
      <c r="Y1549" s="48"/>
      <c r="Z1549" s="48"/>
    </row>
    <row r="1550" spans="20:26" ht="12" customHeight="1" x14ac:dyDescent="0.3">
      <c r="T1550" s="48"/>
      <c r="U1550" s="48"/>
      <c r="V1550" s="48"/>
      <c r="W1550" s="48"/>
      <c r="X1550" s="48"/>
      <c r="Y1550" s="48"/>
      <c r="Z1550" s="48"/>
    </row>
    <row r="1551" spans="20:26" ht="12" customHeight="1" x14ac:dyDescent="0.3">
      <c r="T1551" s="48"/>
      <c r="U1551" s="48"/>
      <c r="V1551" s="48"/>
      <c r="W1551" s="48"/>
      <c r="X1551" s="48"/>
      <c r="Y1551" s="48"/>
      <c r="Z1551" s="48"/>
    </row>
    <row r="1552" spans="20:26" ht="12" customHeight="1" x14ac:dyDescent="0.3">
      <c r="T1552" s="48"/>
      <c r="U1552" s="48"/>
      <c r="V1552" s="48"/>
      <c r="W1552" s="48"/>
      <c r="X1552" s="48"/>
      <c r="Y1552" s="48"/>
      <c r="Z1552" s="48"/>
    </row>
    <row r="1553" spans="20:26" ht="12" customHeight="1" x14ac:dyDescent="0.3">
      <c r="T1553" s="48"/>
      <c r="U1553" s="48"/>
      <c r="V1553" s="48"/>
      <c r="W1553" s="48"/>
      <c r="X1553" s="48"/>
      <c r="Y1553" s="48"/>
      <c r="Z1553" s="48"/>
    </row>
    <row r="1554" spans="20:26" ht="12" customHeight="1" x14ac:dyDescent="0.3">
      <c r="T1554" s="48"/>
      <c r="U1554" s="48"/>
      <c r="V1554" s="48"/>
      <c r="W1554" s="48"/>
      <c r="X1554" s="48"/>
      <c r="Y1554" s="48"/>
      <c r="Z1554" s="48"/>
    </row>
    <row r="1555" spans="20:26" ht="12" customHeight="1" x14ac:dyDescent="0.3">
      <c r="T1555" s="48"/>
      <c r="U1555" s="48"/>
      <c r="V1555" s="48"/>
      <c r="W1555" s="48"/>
      <c r="X1555" s="48"/>
      <c r="Y1555" s="48"/>
      <c r="Z1555" s="48"/>
    </row>
    <row r="1556" spans="20:26" ht="12" customHeight="1" x14ac:dyDescent="0.3">
      <c r="T1556" s="48"/>
      <c r="U1556" s="48"/>
      <c r="V1556" s="48"/>
      <c r="W1556" s="48"/>
      <c r="X1556" s="48"/>
      <c r="Y1556" s="48"/>
      <c r="Z1556" s="48"/>
    </row>
    <row r="1557" spans="20:26" ht="12" customHeight="1" x14ac:dyDescent="0.3">
      <c r="T1557" s="48"/>
      <c r="U1557" s="48"/>
      <c r="V1557" s="48"/>
      <c r="W1557" s="48"/>
      <c r="X1557" s="48"/>
      <c r="Y1557" s="48"/>
      <c r="Z1557" s="48"/>
    </row>
    <row r="1558" spans="20:26" ht="12" customHeight="1" x14ac:dyDescent="0.3">
      <c r="T1558" s="48"/>
      <c r="U1558" s="48"/>
      <c r="V1558" s="48"/>
      <c r="W1558" s="48"/>
      <c r="X1558" s="48"/>
      <c r="Y1558" s="48"/>
      <c r="Z1558" s="48"/>
    </row>
    <row r="1559" spans="20:26" ht="12" customHeight="1" x14ac:dyDescent="0.3">
      <c r="T1559" s="48"/>
      <c r="U1559" s="48"/>
      <c r="V1559" s="48"/>
      <c r="W1559" s="48"/>
      <c r="X1559" s="48"/>
      <c r="Y1559" s="48"/>
      <c r="Z1559" s="48"/>
    </row>
    <row r="1560" spans="20:26" ht="12" customHeight="1" x14ac:dyDescent="0.3">
      <c r="T1560" s="48"/>
      <c r="U1560" s="48"/>
      <c r="V1560" s="48"/>
      <c r="W1560" s="48"/>
      <c r="X1560" s="48"/>
      <c r="Y1560" s="48"/>
      <c r="Z1560" s="48"/>
    </row>
    <row r="1561" spans="20:26" ht="12" customHeight="1" x14ac:dyDescent="0.3">
      <c r="T1561" s="48"/>
      <c r="U1561" s="48"/>
      <c r="V1561" s="48"/>
      <c r="W1561" s="48"/>
      <c r="X1561" s="48"/>
      <c r="Y1561" s="48"/>
      <c r="Z1561" s="48"/>
    </row>
    <row r="1562" spans="20:26" ht="12" customHeight="1" x14ac:dyDescent="0.3">
      <c r="T1562" s="48"/>
      <c r="U1562" s="48"/>
      <c r="V1562" s="48"/>
      <c r="W1562" s="48"/>
      <c r="X1562" s="48"/>
      <c r="Y1562" s="48"/>
      <c r="Z1562" s="48"/>
    </row>
    <row r="1563" spans="20:26" ht="12" customHeight="1" x14ac:dyDescent="0.3">
      <c r="T1563" s="48"/>
      <c r="U1563" s="48"/>
      <c r="V1563" s="48"/>
      <c r="W1563" s="48"/>
      <c r="X1563" s="48"/>
      <c r="Y1563" s="48"/>
      <c r="Z1563" s="48"/>
    </row>
    <row r="1564" spans="20:26" ht="12" customHeight="1" x14ac:dyDescent="0.3">
      <c r="T1564" s="48"/>
      <c r="U1564" s="48"/>
      <c r="V1564" s="48"/>
      <c r="W1564" s="48"/>
      <c r="X1564" s="48"/>
      <c r="Y1564" s="48"/>
      <c r="Z1564" s="48"/>
    </row>
    <row r="1565" spans="20:26" ht="12" customHeight="1" x14ac:dyDescent="0.3">
      <c r="T1565" s="48"/>
      <c r="U1565" s="48"/>
      <c r="V1565" s="48"/>
      <c r="W1565" s="48"/>
      <c r="X1565" s="48"/>
      <c r="Y1565" s="48"/>
      <c r="Z1565" s="48"/>
    </row>
    <row r="1566" spans="20:26" ht="12" customHeight="1" x14ac:dyDescent="0.3">
      <c r="T1566" s="48"/>
      <c r="U1566" s="48"/>
      <c r="V1566" s="48"/>
      <c r="W1566" s="48"/>
      <c r="X1566" s="48"/>
      <c r="Y1566" s="48"/>
      <c r="Z1566" s="48"/>
    </row>
    <row r="1567" spans="20:26" ht="12" customHeight="1" x14ac:dyDescent="0.3">
      <c r="T1567" s="48"/>
      <c r="U1567" s="48"/>
      <c r="V1567" s="48"/>
      <c r="W1567" s="48"/>
      <c r="X1567" s="48"/>
      <c r="Y1567" s="48"/>
      <c r="Z1567" s="48"/>
    </row>
    <row r="1568" spans="20:26" ht="12" customHeight="1" x14ac:dyDescent="0.3">
      <c r="T1568" s="48"/>
      <c r="U1568" s="48"/>
      <c r="V1568" s="48"/>
      <c r="W1568" s="48"/>
      <c r="X1568" s="48"/>
      <c r="Y1568" s="48"/>
      <c r="Z1568" s="48"/>
    </row>
    <row r="1569" spans="20:26" ht="12" customHeight="1" x14ac:dyDescent="0.3">
      <c r="T1569" s="48"/>
      <c r="U1569" s="48"/>
      <c r="V1569" s="48"/>
      <c r="W1569" s="48"/>
      <c r="X1569" s="48"/>
      <c r="Y1569" s="48"/>
      <c r="Z1569" s="48"/>
    </row>
    <row r="1570" spans="20:26" ht="12" customHeight="1" x14ac:dyDescent="0.3">
      <c r="T1570" s="48"/>
      <c r="U1570" s="48"/>
      <c r="V1570" s="48"/>
      <c r="W1570" s="48"/>
      <c r="X1570" s="48"/>
      <c r="Y1570" s="48"/>
      <c r="Z1570" s="48"/>
    </row>
    <row r="1571" spans="20:26" ht="12" customHeight="1" x14ac:dyDescent="0.3">
      <c r="T1571" s="48"/>
      <c r="U1571" s="48"/>
      <c r="V1571" s="48"/>
      <c r="W1571" s="48"/>
      <c r="X1571" s="48"/>
      <c r="Y1571" s="48"/>
      <c r="Z1571" s="48"/>
    </row>
    <row r="1572" spans="20:26" ht="12" customHeight="1" x14ac:dyDescent="0.3">
      <c r="T1572" s="48"/>
      <c r="U1572" s="48"/>
      <c r="V1572" s="48"/>
      <c r="W1572" s="48"/>
      <c r="X1572" s="48"/>
      <c r="Y1572" s="48"/>
      <c r="Z1572" s="48"/>
    </row>
    <row r="1573" spans="20:26" ht="12" customHeight="1" x14ac:dyDescent="0.3">
      <c r="T1573" s="48"/>
      <c r="U1573" s="48"/>
      <c r="V1573" s="48"/>
      <c r="W1573" s="48"/>
      <c r="X1573" s="48"/>
      <c r="Y1573" s="48"/>
      <c r="Z1573" s="48"/>
    </row>
    <row r="1574" spans="20:26" ht="12" customHeight="1" x14ac:dyDescent="0.3">
      <c r="T1574" s="48"/>
      <c r="U1574" s="48"/>
      <c r="V1574" s="48"/>
      <c r="W1574" s="48"/>
      <c r="X1574" s="48"/>
      <c r="Y1574" s="48"/>
      <c r="Z1574" s="48"/>
    </row>
    <row r="1575" spans="20:26" ht="12" customHeight="1" x14ac:dyDescent="0.3">
      <c r="T1575" s="48"/>
      <c r="U1575" s="48"/>
      <c r="V1575" s="48"/>
      <c r="W1575" s="48"/>
      <c r="X1575" s="48"/>
      <c r="Y1575" s="48"/>
      <c r="Z1575" s="48"/>
    </row>
    <row r="1576" spans="20:26" ht="12" customHeight="1" x14ac:dyDescent="0.3">
      <c r="T1576" s="48"/>
      <c r="U1576" s="48"/>
      <c r="V1576" s="48"/>
      <c r="W1576" s="48"/>
      <c r="X1576" s="48"/>
      <c r="Y1576" s="48"/>
      <c r="Z1576" s="48"/>
    </row>
    <row r="1577" spans="20:26" ht="12" customHeight="1" x14ac:dyDescent="0.3">
      <c r="T1577" s="48"/>
      <c r="U1577" s="48"/>
      <c r="V1577" s="48"/>
      <c r="W1577" s="48"/>
      <c r="X1577" s="48"/>
      <c r="Y1577" s="48"/>
      <c r="Z1577" s="48"/>
    </row>
    <row r="1578" spans="20:26" ht="12" customHeight="1" x14ac:dyDescent="0.3">
      <c r="T1578" s="48"/>
      <c r="U1578" s="48"/>
      <c r="V1578" s="48"/>
      <c r="W1578" s="48"/>
      <c r="X1578" s="48"/>
      <c r="Y1578" s="48"/>
      <c r="Z1578" s="48"/>
    </row>
    <row r="1579" spans="20:26" ht="12" customHeight="1" x14ac:dyDescent="0.3">
      <c r="T1579" s="48"/>
      <c r="U1579" s="48"/>
      <c r="V1579" s="48"/>
      <c r="W1579" s="48"/>
      <c r="X1579" s="48"/>
      <c r="Y1579" s="48"/>
      <c r="Z1579" s="48"/>
    </row>
    <row r="1580" spans="20:26" ht="12" customHeight="1" x14ac:dyDescent="0.3">
      <c r="T1580" s="48"/>
      <c r="U1580" s="48"/>
      <c r="V1580" s="48"/>
      <c r="W1580" s="48"/>
      <c r="X1580" s="48"/>
      <c r="Y1580" s="48"/>
      <c r="Z1580" s="48"/>
    </row>
    <row r="1581" spans="20:26" ht="12" customHeight="1" x14ac:dyDescent="0.3">
      <c r="T1581" s="48"/>
      <c r="U1581" s="48"/>
      <c r="V1581" s="48"/>
      <c r="W1581" s="48"/>
      <c r="X1581" s="48"/>
      <c r="Y1581" s="48"/>
      <c r="Z1581" s="48"/>
    </row>
    <row r="1582" spans="20:26" ht="12" customHeight="1" x14ac:dyDescent="0.3">
      <c r="T1582" s="48"/>
      <c r="U1582" s="48"/>
      <c r="V1582" s="48"/>
      <c r="W1582" s="48"/>
      <c r="X1582" s="48"/>
      <c r="Y1582" s="48"/>
      <c r="Z1582" s="48"/>
    </row>
    <row r="1583" spans="20:26" ht="12" customHeight="1" x14ac:dyDescent="0.3">
      <c r="T1583" s="48"/>
      <c r="U1583" s="48"/>
      <c r="V1583" s="48"/>
      <c r="W1583" s="48"/>
      <c r="X1583" s="48"/>
      <c r="Y1583" s="48"/>
      <c r="Z1583" s="48"/>
    </row>
    <row r="1584" spans="20:26" ht="12" customHeight="1" x14ac:dyDescent="0.3">
      <c r="T1584" s="48"/>
      <c r="U1584" s="48"/>
      <c r="V1584" s="48"/>
      <c r="W1584" s="48"/>
      <c r="X1584" s="48"/>
      <c r="Y1584" s="48"/>
      <c r="Z1584" s="48"/>
    </row>
    <row r="1585" spans="20:26" ht="12" customHeight="1" x14ac:dyDescent="0.3">
      <c r="T1585" s="48"/>
      <c r="U1585" s="48"/>
      <c r="V1585" s="48"/>
      <c r="W1585" s="48"/>
      <c r="X1585" s="48"/>
      <c r="Y1585" s="48"/>
      <c r="Z1585" s="48"/>
    </row>
    <row r="1586" spans="20:26" ht="12" customHeight="1" x14ac:dyDescent="0.3">
      <c r="T1586" s="48"/>
      <c r="U1586" s="48"/>
      <c r="V1586" s="48"/>
      <c r="W1586" s="48"/>
      <c r="X1586" s="48"/>
      <c r="Y1586" s="48"/>
      <c r="Z1586" s="48"/>
    </row>
    <row r="1587" spans="20:26" ht="12" customHeight="1" x14ac:dyDescent="0.3">
      <c r="T1587" s="48"/>
      <c r="U1587" s="48"/>
      <c r="V1587" s="48"/>
      <c r="W1587" s="48"/>
      <c r="X1587" s="48"/>
      <c r="Y1587" s="48"/>
      <c r="Z1587" s="48"/>
    </row>
    <row r="1588" spans="20:26" ht="12" customHeight="1" x14ac:dyDescent="0.3">
      <c r="T1588" s="48"/>
      <c r="U1588" s="48"/>
      <c r="V1588" s="48"/>
      <c r="W1588" s="48"/>
      <c r="X1588" s="48"/>
      <c r="Y1588" s="48"/>
      <c r="Z1588" s="48"/>
    </row>
    <row r="1589" spans="20:26" ht="12" customHeight="1" x14ac:dyDescent="0.3">
      <c r="T1589" s="48"/>
      <c r="U1589" s="48"/>
      <c r="V1589" s="48"/>
      <c r="W1589" s="48"/>
      <c r="X1589" s="48"/>
      <c r="Y1589" s="48"/>
      <c r="Z1589" s="48"/>
    </row>
    <row r="1590" spans="20:26" ht="12" customHeight="1" x14ac:dyDescent="0.3">
      <c r="T1590" s="48"/>
      <c r="U1590" s="48"/>
      <c r="V1590" s="48"/>
      <c r="W1590" s="48"/>
      <c r="X1590" s="48"/>
      <c r="Y1590" s="48"/>
      <c r="Z1590" s="48"/>
    </row>
    <row r="1591" spans="20:26" ht="12" customHeight="1" x14ac:dyDescent="0.3">
      <c r="T1591" s="48"/>
      <c r="U1591" s="48"/>
      <c r="V1591" s="48"/>
      <c r="W1591" s="48"/>
      <c r="X1591" s="48"/>
      <c r="Y1591" s="48"/>
      <c r="Z1591" s="48"/>
    </row>
    <row r="1592" spans="20:26" ht="12" customHeight="1" x14ac:dyDescent="0.3">
      <c r="T1592" s="48"/>
      <c r="U1592" s="48"/>
      <c r="V1592" s="48"/>
      <c r="W1592" s="48"/>
      <c r="X1592" s="48"/>
      <c r="Y1592" s="48"/>
      <c r="Z1592" s="48"/>
    </row>
    <row r="1593" spans="20:26" ht="12" customHeight="1" x14ac:dyDescent="0.3">
      <c r="T1593" s="48"/>
      <c r="U1593" s="48"/>
      <c r="V1593" s="48"/>
      <c r="W1593" s="48"/>
      <c r="X1593" s="48"/>
      <c r="Y1593" s="48"/>
      <c r="Z1593" s="48"/>
    </row>
    <row r="1594" spans="20:26" ht="12" customHeight="1" x14ac:dyDescent="0.3">
      <c r="T1594" s="48"/>
      <c r="U1594" s="48"/>
      <c r="V1594" s="48"/>
      <c r="W1594" s="48"/>
      <c r="X1594" s="48"/>
      <c r="Y1594" s="48"/>
      <c r="Z1594" s="48"/>
    </row>
    <row r="1595" spans="20:26" ht="12" customHeight="1" x14ac:dyDescent="0.3">
      <c r="T1595" s="48"/>
      <c r="U1595" s="48"/>
      <c r="V1595" s="48"/>
      <c r="W1595" s="48"/>
      <c r="X1595" s="48"/>
      <c r="Y1595" s="48"/>
      <c r="Z1595" s="48"/>
    </row>
    <row r="1596" spans="20:26" ht="12" customHeight="1" x14ac:dyDescent="0.3">
      <c r="T1596" s="48"/>
      <c r="U1596" s="48"/>
      <c r="V1596" s="48"/>
      <c r="W1596" s="48"/>
      <c r="X1596" s="48"/>
      <c r="Y1596" s="48"/>
      <c r="Z1596" s="48"/>
    </row>
    <row r="1597" spans="20:26" ht="12" customHeight="1" x14ac:dyDescent="0.3">
      <c r="T1597" s="48"/>
      <c r="U1597" s="48"/>
      <c r="V1597" s="48"/>
      <c r="W1597" s="48"/>
      <c r="X1597" s="48"/>
      <c r="Y1597" s="48"/>
      <c r="Z1597" s="48"/>
    </row>
    <row r="1598" spans="20:26" ht="12" customHeight="1" x14ac:dyDescent="0.3">
      <c r="T1598" s="48"/>
      <c r="U1598" s="48"/>
      <c r="V1598" s="48"/>
      <c r="W1598" s="48"/>
      <c r="X1598" s="48"/>
      <c r="Y1598" s="48"/>
      <c r="Z1598" s="48"/>
    </row>
    <row r="1599" spans="20:26" ht="12" customHeight="1" x14ac:dyDescent="0.3">
      <c r="T1599" s="48"/>
      <c r="U1599" s="48"/>
      <c r="V1599" s="48"/>
      <c r="W1599" s="48"/>
      <c r="X1599" s="48"/>
      <c r="Y1599" s="48"/>
      <c r="Z1599" s="48"/>
    </row>
    <row r="1600" spans="20:26" ht="12" customHeight="1" x14ac:dyDescent="0.3">
      <c r="T1600" s="48"/>
      <c r="U1600" s="48"/>
      <c r="V1600" s="48"/>
      <c r="W1600" s="48"/>
      <c r="X1600" s="48"/>
      <c r="Y1600" s="48"/>
      <c r="Z1600" s="48"/>
    </row>
    <row r="1601" spans="20:26" ht="12" customHeight="1" x14ac:dyDescent="0.3">
      <c r="T1601" s="48"/>
      <c r="U1601" s="48"/>
      <c r="V1601" s="48"/>
      <c r="W1601" s="48"/>
      <c r="X1601" s="48"/>
      <c r="Y1601" s="48"/>
      <c r="Z1601" s="48"/>
    </row>
    <row r="1602" spans="20:26" ht="12" customHeight="1" x14ac:dyDescent="0.3">
      <c r="T1602" s="48"/>
      <c r="U1602" s="48"/>
      <c r="V1602" s="48"/>
      <c r="W1602" s="48"/>
      <c r="X1602" s="48"/>
      <c r="Y1602" s="48"/>
      <c r="Z1602" s="48"/>
    </row>
    <row r="1603" spans="20:26" ht="12" customHeight="1" x14ac:dyDescent="0.3">
      <c r="T1603" s="48"/>
      <c r="U1603" s="48"/>
      <c r="V1603" s="48"/>
      <c r="W1603" s="48"/>
      <c r="X1603" s="48"/>
      <c r="Y1603" s="48"/>
      <c r="Z1603" s="48"/>
    </row>
    <row r="1604" spans="20:26" ht="12" customHeight="1" x14ac:dyDescent="0.3">
      <c r="T1604" s="48"/>
      <c r="U1604" s="48"/>
      <c r="V1604" s="48"/>
      <c r="W1604" s="48"/>
      <c r="X1604" s="48"/>
      <c r="Y1604" s="48"/>
      <c r="Z1604" s="48"/>
    </row>
    <row r="1605" spans="20:26" ht="12" customHeight="1" x14ac:dyDescent="0.3">
      <c r="T1605" s="48"/>
      <c r="U1605" s="48"/>
      <c r="V1605" s="48"/>
      <c r="W1605" s="48"/>
      <c r="X1605" s="48"/>
      <c r="Y1605" s="48"/>
      <c r="Z1605" s="48"/>
    </row>
    <row r="1606" spans="20:26" ht="12" customHeight="1" x14ac:dyDescent="0.3">
      <c r="T1606" s="48"/>
      <c r="U1606" s="48"/>
      <c r="V1606" s="48"/>
      <c r="W1606" s="48"/>
      <c r="X1606" s="48"/>
      <c r="Y1606" s="48"/>
      <c r="Z1606" s="48"/>
    </row>
    <row r="1607" spans="20:26" ht="12" customHeight="1" x14ac:dyDescent="0.3">
      <c r="T1607" s="48"/>
      <c r="U1607" s="48"/>
      <c r="V1607" s="48"/>
      <c r="W1607" s="48"/>
      <c r="X1607" s="48"/>
      <c r="Y1607" s="48"/>
      <c r="Z1607" s="48"/>
    </row>
    <row r="1608" spans="20:26" ht="12" customHeight="1" x14ac:dyDescent="0.3">
      <c r="T1608" s="48"/>
      <c r="U1608" s="48"/>
      <c r="V1608" s="48"/>
      <c r="W1608" s="48"/>
      <c r="X1608" s="48"/>
      <c r="Y1608" s="48"/>
      <c r="Z1608" s="48"/>
    </row>
    <row r="1609" spans="20:26" ht="12" customHeight="1" x14ac:dyDescent="0.3">
      <c r="T1609" s="48"/>
      <c r="U1609" s="48"/>
      <c r="V1609" s="48"/>
      <c r="W1609" s="48"/>
      <c r="X1609" s="48"/>
      <c r="Y1609" s="48"/>
      <c r="Z1609" s="48"/>
    </row>
    <row r="1610" spans="20:26" ht="12" customHeight="1" x14ac:dyDescent="0.3">
      <c r="T1610" s="48"/>
      <c r="U1610" s="48"/>
      <c r="V1610" s="48"/>
      <c r="W1610" s="48"/>
      <c r="X1610" s="48"/>
      <c r="Y1610" s="48"/>
      <c r="Z1610" s="48"/>
    </row>
    <row r="1611" spans="20:26" ht="12" customHeight="1" x14ac:dyDescent="0.3">
      <c r="T1611" s="48"/>
      <c r="U1611" s="48"/>
      <c r="V1611" s="48"/>
      <c r="W1611" s="48"/>
      <c r="X1611" s="48"/>
      <c r="Y1611" s="48"/>
      <c r="Z1611" s="48"/>
    </row>
    <row r="1612" spans="20:26" ht="12" customHeight="1" x14ac:dyDescent="0.3">
      <c r="T1612" s="48"/>
      <c r="U1612" s="48"/>
      <c r="V1612" s="48"/>
      <c r="W1612" s="48"/>
      <c r="X1612" s="48"/>
      <c r="Y1612" s="48"/>
      <c r="Z1612" s="48"/>
    </row>
    <row r="1613" spans="20:26" ht="12" customHeight="1" x14ac:dyDescent="0.3">
      <c r="T1613" s="48"/>
      <c r="U1613" s="48"/>
      <c r="V1613" s="48"/>
      <c r="W1613" s="48"/>
      <c r="X1613" s="48"/>
      <c r="Y1613" s="48"/>
      <c r="Z1613" s="48"/>
    </row>
    <row r="1614" spans="20:26" ht="12" customHeight="1" x14ac:dyDescent="0.3">
      <c r="T1614" s="48"/>
      <c r="U1614" s="48"/>
      <c r="V1614" s="48"/>
      <c r="W1614" s="48"/>
      <c r="X1614" s="48"/>
      <c r="Y1614" s="48"/>
      <c r="Z1614" s="48"/>
    </row>
    <row r="1615" spans="20:26" ht="12" customHeight="1" x14ac:dyDescent="0.3">
      <c r="T1615" s="48"/>
      <c r="U1615" s="48"/>
      <c r="V1615" s="48"/>
      <c r="W1615" s="48"/>
      <c r="X1615" s="48"/>
      <c r="Y1615" s="48"/>
      <c r="Z1615" s="48"/>
    </row>
    <row r="1616" spans="20:26" ht="12" customHeight="1" x14ac:dyDescent="0.3">
      <c r="T1616" s="48"/>
      <c r="U1616" s="48"/>
      <c r="V1616" s="48"/>
      <c r="W1616" s="48"/>
      <c r="X1616" s="48"/>
      <c r="Y1616" s="48"/>
      <c r="Z1616" s="48"/>
    </row>
    <row r="1617" spans="20:26" ht="12" customHeight="1" x14ac:dyDescent="0.3">
      <c r="T1617" s="48"/>
      <c r="U1617" s="48"/>
      <c r="V1617" s="48"/>
      <c r="W1617" s="48"/>
      <c r="X1617" s="48"/>
      <c r="Y1617" s="48"/>
      <c r="Z1617" s="48"/>
    </row>
    <row r="1618" spans="20:26" ht="12" customHeight="1" x14ac:dyDescent="0.3">
      <c r="T1618" s="48"/>
      <c r="U1618" s="48"/>
      <c r="V1618" s="48"/>
      <c r="W1618" s="48"/>
      <c r="X1618" s="48"/>
      <c r="Y1618" s="48"/>
      <c r="Z1618" s="48"/>
    </row>
    <row r="1619" spans="20:26" ht="12" customHeight="1" x14ac:dyDescent="0.3">
      <c r="T1619" s="48"/>
      <c r="U1619" s="48"/>
      <c r="V1619" s="48"/>
      <c r="W1619" s="48"/>
      <c r="X1619" s="48"/>
      <c r="Y1619" s="48"/>
      <c r="Z1619" s="48"/>
    </row>
    <row r="1620" spans="20:26" ht="12" customHeight="1" x14ac:dyDescent="0.3">
      <c r="T1620" s="48"/>
      <c r="U1620" s="48"/>
      <c r="V1620" s="48"/>
      <c r="W1620" s="48"/>
      <c r="X1620" s="48"/>
      <c r="Y1620" s="48"/>
      <c r="Z1620" s="48"/>
    </row>
    <row r="1621" spans="20:26" ht="12" customHeight="1" x14ac:dyDescent="0.3">
      <c r="T1621" s="48"/>
      <c r="U1621" s="48"/>
      <c r="V1621" s="48"/>
      <c r="W1621" s="48"/>
      <c r="X1621" s="48"/>
      <c r="Y1621" s="48"/>
      <c r="Z1621" s="48"/>
    </row>
    <row r="1622" spans="20:26" ht="12" customHeight="1" x14ac:dyDescent="0.3">
      <c r="T1622" s="48"/>
      <c r="U1622" s="48"/>
      <c r="V1622" s="48"/>
      <c r="W1622" s="48"/>
      <c r="X1622" s="48"/>
      <c r="Y1622" s="48"/>
      <c r="Z1622" s="48"/>
    </row>
    <row r="1623" spans="20:26" ht="12" customHeight="1" x14ac:dyDescent="0.3">
      <c r="T1623" s="48"/>
      <c r="U1623" s="48"/>
      <c r="V1623" s="48"/>
      <c r="W1623" s="48"/>
      <c r="X1623" s="48"/>
      <c r="Y1623" s="48"/>
      <c r="Z1623" s="48"/>
    </row>
    <row r="1624" spans="20:26" ht="12" customHeight="1" x14ac:dyDescent="0.3">
      <c r="T1624" s="48"/>
      <c r="U1624" s="48"/>
      <c r="V1624" s="48"/>
      <c r="W1624" s="48"/>
      <c r="X1624" s="48"/>
      <c r="Y1624" s="48"/>
      <c r="Z1624" s="48"/>
    </row>
    <row r="1625" spans="20:26" ht="12" customHeight="1" x14ac:dyDescent="0.3">
      <c r="T1625" s="48"/>
      <c r="U1625" s="48"/>
      <c r="V1625" s="48"/>
      <c r="W1625" s="48"/>
      <c r="X1625" s="48"/>
      <c r="Y1625" s="48"/>
      <c r="Z1625" s="48"/>
    </row>
    <row r="1626" spans="20:26" ht="12" customHeight="1" x14ac:dyDescent="0.3">
      <c r="T1626" s="48"/>
      <c r="U1626" s="48"/>
      <c r="V1626" s="48"/>
      <c r="W1626" s="48"/>
      <c r="X1626" s="48"/>
      <c r="Y1626" s="48"/>
      <c r="Z1626" s="48"/>
    </row>
    <row r="1627" spans="20:26" ht="12" customHeight="1" x14ac:dyDescent="0.3">
      <c r="T1627" s="48"/>
      <c r="U1627" s="48"/>
      <c r="V1627" s="48"/>
      <c r="W1627" s="48"/>
      <c r="X1627" s="48"/>
      <c r="Y1627" s="48"/>
      <c r="Z1627" s="48"/>
    </row>
    <row r="1628" spans="20:26" ht="12" customHeight="1" x14ac:dyDescent="0.3">
      <c r="T1628" s="48"/>
      <c r="U1628" s="48"/>
      <c r="V1628" s="48"/>
      <c r="W1628" s="48"/>
      <c r="X1628" s="48"/>
      <c r="Y1628" s="48"/>
      <c r="Z1628" s="48"/>
    </row>
    <row r="1629" spans="20:26" ht="12" customHeight="1" x14ac:dyDescent="0.3">
      <c r="T1629" s="48"/>
      <c r="U1629" s="48"/>
      <c r="V1629" s="48"/>
      <c r="W1629" s="48"/>
      <c r="X1629" s="48"/>
      <c r="Y1629" s="48"/>
      <c r="Z1629" s="48"/>
    </row>
    <row r="1630" spans="20:26" ht="12" customHeight="1" x14ac:dyDescent="0.3">
      <c r="T1630" s="48"/>
      <c r="U1630" s="48"/>
      <c r="V1630" s="48"/>
      <c r="W1630" s="48"/>
      <c r="X1630" s="48"/>
      <c r="Y1630" s="48"/>
      <c r="Z1630" s="48"/>
    </row>
    <row r="1631" spans="20:26" ht="12" customHeight="1" x14ac:dyDescent="0.3">
      <c r="T1631" s="48"/>
      <c r="U1631" s="48"/>
      <c r="V1631" s="48"/>
      <c r="W1631" s="48"/>
      <c r="X1631" s="48"/>
      <c r="Y1631" s="48"/>
      <c r="Z1631" s="48"/>
    </row>
    <row r="1632" spans="20:26" ht="12" customHeight="1" x14ac:dyDescent="0.3">
      <c r="T1632" s="48"/>
      <c r="U1632" s="48"/>
      <c r="V1632" s="48"/>
      <c r="W1632" s="48"/>
      <c r="X1632" s="48"/>
      <c r="Y1632" s="48"/>
      <c r="Z1632" s="48"/>
    </row>
    <row r="1633" spans="20:26" ht="12" customHeight="1" x14ac:dyDescent="0.3">
      <c r="T1633" s="48"/>
      <c r="U1633" s="48"/>
      <c r="V1633" s="48"/>
      <c r="W1633" s="48"/>
      <c r="X1633" s="48"/>
      <c r="Y1633" s="48"/>
      <c r="Z1633" s="48"/>
    </row>
    <row r="1634" spans="20:26" ht="12" customHeight="1" x14ac:dyDescent="0.3">
      <c r="T1634" s="48"/>
      <c r="U1634" s="48"/>
      <c r="V1634" s="48"/>
      <c r="W1634" s="48"/>
      <c r="X1634" s="48"/>
      <c r="Y1634" s="48"/>
      <c r="Z1634" s="48"/>
    </row>
    <row r="1635" spans="20:26" ht="12" customHeight="1" x14ac:dyDescent="0.3">
      <c r="T1635" s="48"/>
      <c r="U1635" s="48"/>
      <c r="V1635" s="48"/>
      <c r="W1635" s="48"/>
      <c r="X1635" s="48"/>
      <c r="Y1635" s="48"/>
      <c r="Z1635" s="48"/>
    </row>
    <row r="1636" spans="20:26" ht="12" customHeight="1" x14ac:dyDescent="0.3">
      <c r="T1636" s="48"/>
      <c r="U1636" s="48"/>
      <c r="V1636" s="48"/>
      <c r="W1636" s="48"/>
      <c r="X1636" s="48"/>
      <c r="Y1636" s="48"/>
      <c r="Z1636" s="48"/>
    </row>
    <row r="1637" spans="20:26" ht="12" customHeight="1" x14ac:dyDescent="0.3">
      <c r="T1637" s="48"/>
      <c r="U1637" s="48"/>
      <c r="V1637" s="48"/>
      <c r="W1637" s="48"/>
      <c r="X1637" s="48"/>
      <c r="Y1637" s="48"/>
      <c r="Z1637" s="48"/>
    </row>
    <row r="1638" spans="20:26" ht="12" customHeight="1" x14ac:dyDescent="0.3">
      <c r="T1638" s="48"/>
      <c r="U1638" s="48"/>
      <c r="V1638" s="48"/>
      <c r="W1638" s="48"/>
      <c r="X1638" s="48"/>
      <c r="Y1638" s="48"/>
      <c r="Z1638" s="48"/>
    </row>
    <row r="1639" spans="20:26" ht="12" customHeight="1" x14ac:dyDescent="0.3">
      <c r="T1639" s="48"/>
      <c r="U1639" s="48"/>
      <c r="V1639" s="48"/>
      <c r="W1639" s="48"/>
      <c r="X1639" s="48"/>
      <c r="Y1639" s="48"/>
      <c r="Z1639" s="48"/>
    </row>
    <row r="1640" spans="20:26" ht="12" customHeight="1" x14ac:dyDescent="0.3">
      <c r="T1640" s="48"/>
      <c r="U1640" s="48"/>
      <c r="V1640" s="48"/>
      <c r="W1640" s="48"/>
      <c r="X1640" s="48"/>
      <c r="Y1640" s="48"/>
      <c r="Z1640" s="48"/>
    </row>
    <row r="1641" spans="20:26" ht="12" customHeight="1" x14ac:dyDescent="0.3">
      <c r="T1641" s="48"/>
      <c r="U1641" s="48"/>
      <c r="V1641" s="48"/>
      <c r="W1641" s="48"/>
      <c r="X1641" s="48"/>
      <c r="Y1641" s="48"/>
      <c r="Z1641" s="48"/>
    </row>
    <row r="1642" spans="20:26" ht="12" customHeight="1" x14ac:dyDescent="0.3">
      <c r="T1642" s="48"/>
      <c r="U1642" s="48"/>
      <c r="V1642" s="48"/>
      <c r="W1642" s="48"/>
      <c r="X1642" s="48"/>
      <c r="Y1642" s="48"/>
      <c r="Z1642" s="48"/>
    </row>
    <row r="1643" spans="20:26" ht="12" customHeight="1" x14ac:dyDescent="0.3">
      <c r="T1643" s="48"/>
      <c r="U1643" s="48"/>
      <c r="V1643" s="48"/>
      <c r="W1643" s="48"/>
      <c r="X1643" s="48"/>
      <c r="Y1643" s="48"/>
      <c r="Z1643" s="48"/>
    </row>
    <row r="1644" spans="20:26" ht="12" customHeight="1" x14ac:dyDescent="0.3">
      <c r="T1644" s="48"/>
      <c r="U1644" s="48"/>
      <c r="V1644" s="48"/>
      <c r="W1644" s="48"/>
      <c r="X1644" s="48"/>
      <c r="Y1644" s="48"/>
      <c r="Z1644" s="48"/>
    </row>
    <row r="1645" spans="20:26" ht="12" customHeight="1" x14ac:dyDescent="0.3">
      <c r="T1645" s="48"/>
      <c r="U1645" s="48"/>
      <c r="V1645" s="48"/>
      <c r="W1645" s="48"/>
      <c r="X1645" s="48"/>
      <c r="Y1645" s="48"/>
      <c r="Z1645" s="48"/>
    </row>
    <row r="1646" spans="20:26" ht="12" customHeight="1" x14ac:dyDescent="0.3">
      <c r="T1646" s="48"/>
      <c r="U1646" s="48"/>
      <c r="V1646" s="48"/>
      <c r="W1646" s="48"/>
      <c r="X1646" s="48"/>
      <c r="Y1646" s="48"/>
      <c r="Z1646" s="48"/>
    </row>
    <row r="1647" spans="20:26" ht="12" customHeight="1" x14ac:dyDescent="0.3">
      <c r="T1647" s="48"/>
      <c r="U1647" s="48"/>
      <c r="V1647" s="48"/>
      <c r="W1647" s="48"/>
      <c r="X1647" s="48"/>
      <c r="Y1647" s="48"/>
      <c r="Z1647" s="48"/>
    </row>
    <row r="1648" spans="20:26" ht="12" customHeight="1" x14ac:dyDescent="0.3">
      <c r="T1648" s="48"/>
      <c r="U1648" s="48"/>
      <c r="V1648" s="48"/>
      <c r="W1648" s="48"/>
      <c r="X1648" s="48"/>
      <c r="Y1648" s="48"/>
      <c r="Z1648" s="48"/>
    </row>
    <row r="1649" spans="20:26" ht="12" customHeight="1" x14ac:dyDescent="0.3">
      <c r="T1649" s="48"/>
      <c r="U1649" s="48"/>
      <c r="V1649" s="48"/>
      <c r="W1649" s="48"/>
      <c r="X1649" s="48"/>
      <c r="Y1649" s="48"/>
      <c r="Z1649" s="48"/>
    </row>
    <row r="1650" spans="20:26" ht="12" customHeight="1" x14ac:dyDescent="0.3">
      <c r="T1650" s="48"/>
      <c r="U1650" s="48"/>
      <c r="V1650" s="48"/>
      <c r="W1650" s="48"/>
      <c r="X1650" s="48"/>
      <c r="Y1650" s="48"/>
      <c r="Z1650" s="48"/>
    </row>
    <row r="1651" spans="20:26" ht="12" customHeight="1" x14ac:dyDescent="0.3">
      <c r="T1651" s="48"/>
      <c r="U1651" s="48"/>
      <c r="V1651" s="48"/>
      <c r="W1651" s="48"/>
      <c r="X1651" s="48"/>
      <c r="Y1651" s="48"/>
      <c r="Z1651" s="48"/>
    </row>
    <row r="1652" spans="20:26" ht="12" customHeight="1" x14ac:dyDescent="0.3">
      <c r="T1652" s="48"/>
      <c r="U1652" s="48"/>
      <c r="V1652" s="48"/>
      <c r="W1652" s="48"/>
      <c r="X1652" s="48"/>
      <c r="Y1652" s="48"/>
      <c r="Z1652" s="48"/>
    </row>
    <row r="1653" spans="20:26" ht="12" customHeight="1" x14ac:dyDescent="0.3">
      <c r="T1653" s="48"/>
      <c r="U1653" s="48"/>
      <c r="V1653" s="48"/>
      <c r="W1653" s="48"/>
      <c r="X1653" s="48"/>
      <c r="Y1653" s="48"/>
      <c r="Z1653" s="48"/>
    </row>
    <row r="1654" spans="20:26" ht="12" customHeight="1" x14ac:dyDescent="0.3">
      <c r="T1654" s="48"/>
      <c r="U1654" s="48"/>
      <c r="V1654" s="48"/>
      <c r="W1654" s="48"/>
      <c r="X1654" s="48"/>
      <c r="Y1654" s="48"/>
      <c r="Z1654" s="48"/>
    </row>
    <row r="1655" spans="20:26" ht="12" customHeight="1" x14ac:dyDescent="0.3">
      <c r="T1655" s="48"/>
      <c r="U1655" s="48"/>
      <c r="V1655" s="48"/>
      <c r="W1655" s="48"/>
      <c r="X1655" s="48"/>
      <c r="Y1655" s="48"/>
      <c r="Z1655" s="48"/>
    </row>
    <row r="1656" spans="20:26" ht="12" customHeight="1" x14ac:dyDescent="0.3">
      <c r="T1656" s="48"/>
      <c r="U1656" s="48"/>
      <c r="V1656" s="48"/>
      <c r="W1656" s="48"/>
      <c r="X1656" s="48"/>
      <c r="Y1656" s="48"/>
      <c r="Z1656" s="48"/>
    </row>
    <row r="1657" spans="20:26" ht="12" customHeight="1" x14ac:dyDescent="0.3">
      <c r="T1657" s="48"/>
      <c r="U1657" s="48"/>
      <c r="V1657" s="48"/>
      <c r="W1657" s="48"/>
      <c r="X1657" s="48"/>
      <c r="Y1657" s="48"/>
      <c r="Z1657" s="48"/>
    </row>
    <row r="1658" spans="20:26" ht="12" customHeight="1" x14ac:dyDescent="0.3">
      <c r="T1658" s="48"/>
      <c r="U1658" s="48"/>
      <c r="V1658" s="48"/>
      <c r="W1658" s="48"/>
      <c r="X1658" s="48"/>
      <c r="Y1658" s="48"/>
      <c r="Z1658" s="48"/>
    </row>
    <row r="1659" spans="20:26" ht="12" customHeight="1" x14ac:dyDescent="0.3">
      <c r="T1659" s="48"/>
      <c r="U1659" s="48"/>
      <c r="V1659" s="48"/>
      <c r="W1659" s="48"/>
      <c r="X1659" s="48"/>
      <c r="Y1659" s="48"/>
      <c r="Z1659" s="48"/>
    </row>
    <row r="1660" spans="20:26" ht="12" customHeight="1" x14ac:dyDescent="0.3">
      <c r="T1660" s="48"/>
      <c r="U1660" s="48"/>
      <c r="V1660" s="48"/>
      <c r="W1660" s="48"/>
      <c r="X1660" s="48"/>
      <c r="Y1660" s="48"/>
      <c r="Z1660" s="48"/>
    </row>
    <row r="1661" spans="20:26" ht="12" customHeight="1" x14ac:dyDescent="0.3">
      <c r="T1661" s="48"/>
      <c r="U1661" s="48"/>
      <c r="V1661" s="48"/>
      <c r="W1661" s="48"/>
      <c r="X1661" s="48"/>
      <c r="Y1661" s="48"/>
      <c r="Z1661" s="48"/>
    </row>
    <row r="1662" spans="20:26" ht="12" customHeight="1" x14ac:dyDescent="0.3">
      <c r="T1662" s="48"/>
      <c r="U1662" s="48"/>
      <c r="V1662" s="48"/>
      <c r="W1662" s="48"/>
      <c r="X1662" s="48"/>
      <c r="Y1662" s="48"/>
      <c r="Z1662" s="48"/>
    </row>
    <row r="1663" spans="20:26" ht="12" customHeight="1" x14ac:dyDescent="0.3">
      <c r="T1663" s="48"/>
      <c r="U1663" s="48"/>
      <c r="V1663" s="48"/>
      <c r="W1663" s="48"/>
      <c r="X1663" s="48"/>
      <c r="Y1663" s="48"/>
      <c r="Z1663" s="48"/>
    </row>
    <row r="1664" spans="20:26" ht="12" customHeight="1" x14ac:dyDescent="0.3">
      <c r="T1664" s="48"/>
      <c r="U1664" s="48"/>
      <c r="V1664" s="48"/>
      <c r="W1664" s="48"/>
      <c r="X1664" s="48"/>
      <c r="Y1664" s="48"/>
      <c r="Z1664" s="48"/>
    </row>
    <row r="1665" spans="20:26" ht="12" customHeight="1" x14ac:dyDescent="0.3">
      <c r="T1665" s="48"/>
      <c r="U1665" s="48"/>
      <c r="V1665" s="48"/>
      <c r="W1665" s="48"/>
      <c r="X1665" s="48"/>
      <c r="Y1665" s="48"/>
      <c r="Z1665" s="48"/>
    </row>
    <row r="1666" spans="20:26" ht="12" customHeight="1" x14ac:dyDescent="0.3">
      <c r="T1666" s="48"/>
      <c r="U1666" s="48"/>
      <c r="V1666" s="48"/>
      <c r="W1666" s="48"/>
      <c r="X1666" s="48"/>
      <c r="Y1666" s="48"/>
      <c r="Z1666" s="48"/>
    </row>
    <row r="1667" spans="20:26" ht="12" customHeight="1" x14ac:dyDescent="0.3">
      <c r="T1667" s="48"/>
      <c r="U1667" s="48"/>
      <c r="V1667" s="48"/>
      <c r="W1667" s="48"/>
      <c r="X1667" s="48"/>
      <c r="Y1667" s="48"/>
      <c r="Z1667" s="48"/>
    </row>
    <row r="1668" spans="20:26" ht="12" customHeight="1" x14ac:dyDescent="0.3">
      <c r="T1668" s="48"/>
      <c r="U1668" s="48"/>
      <c r="V1668" s="48"/>
      <c r="W1668" s="48"/>
      <c r="X1668" s="48"/>
      <c r="Y1668" s="48"/>
      <c r="Z1668" s="48"/>
    </row>
    <row r="1669" spans="20:26" ht="12" customHeight="1" x14ac:dyDescent="0.3">
      <c r="T1669" s="48"/>
      <c r="U1669" s="48"/>
      <c r="V1669" s="48"/>
      <c r="W1669" s="48"/>
      <c r="X1669" s="48"/>
      <c r="Y1669" s="48"/>
      <c r="Z1669" s="48"/>
    </row>
    <row r="1670" spans="20:26" ht="12" customHeight="1" x14ac:dyDescent="0.3">
      <c r="T1670" s="48"/>
      <c r="U1670" s="48"/>
      <c r="V1670" s="48"/>
      <c r="W1670" s="48"/>
      <c r="X1670" s="48"/>
      <c r="Y1670" s="48"/>
      <c r="Z1670" s="48"/>
    </row>
    <row r="1671" spans="20:26" ht="12" customHeight="1" x14ac:dyDescent="0.3">
      <c r="T1671" s="48"/>
      <c r="U1671" s="48"/>
      <c r="V1671" s="48"/>
      <c r="W1671" s="48"/>
      <c r="X1671" s="48"/>
      <c r="Y1671" s="48"/>
      <c r="Z1671" s="48"/>
    </row>
    <row r="1672" spans="20:26" ht="12" customHeight="1" x14ac:dyDescent="0.3">
      <c r="T1672" s="48"/>
      <c r="U1672" s="48"/>
      <c r="V1672" s="48"/>
      <c r="W1672" s="48"/>
      <c r="X1672" s="48"/>
      <c r="Y1672" s="48"/>
      <c r="Z1672" s="48"/>
    </row>
    <row r="1673" spans="20:26" ht="12" customHeight="1" x14ac:dyDescent="0.3">
      <c r="T1673" s="48"/>
      <c r="U1673" s="48"/>
      <c r="V1673" s="48"/>
      <c r="W1673" s="48"/>
      <c r="X1673" s="48"/>
      <c r="Y1673" s="48"/>
      <c r="Z1673" s="48"/>
    </row>
    <row r="1674" spans="20:26" ht="12" customHeight="1" x14ac:dyDescent="0.3">
      <c r="T1674" s="48"/>
      <c r="U1674" s="48"/>
      <c r="V1674" s="48"/>
      <c r="W1674" s="48"/>
      <c r="X1674" s="48"/>
      <c r="Y1674" s="48"/>
      <c r="Z1674" s="48"/>
    </row>
    <row r="1675" spans="20:26" ht="12" customHeight="1" x14ac:dyDescent="0.3">
      <c r="T1675" s="48"/>
      <c r="U1675" s="48"/>
      <c r="V1675" s="48"/>
      <c r="W1675" s="48"/>
      <c r="X1675" s="48"/>
      <c r="Y1675" s="48"/>
      <c r="Z1675" s="48"/>
    </row>
    <row r="1676" spans="20:26" ht="12" customHeight="1" x14ac:dyDescent="0.3">
      <c r="T1676" s="48"/>
      <c r="U1676" s="48"/>
      <c r="V1676" s="48"/>
      <c r="W1676" s="48"/>
      <c r="X1676" s="48"/>
      <c r="Y1676" s="48"/>
      <c r="Z1676" s="48"/>
    </row>
    <row r="1677" spans="20:26" ht="12" customHeight="1" x14ac:dyDescent="0.3">
      <c r="T1677" s="48"/>
      <c r="U1677" s="48"/>
      <c r="V1677" s="48"/>
      <c r="W1677" s="48"/>
      <c r="X1677" s="48"/>
      <c r="Y1677" s="48"/>
      <c r="Z1677" s="48"/>
    </row>
    <row r="1678" spans="20:26" ht="12" customHeight="1" x14ac:dyDescent="0.3">
      <c r="T1678" s="48"/>
      <c r="U1678" s="48"/>
      <c r="V1678" s="48"/>
      <c r="W1678" s="48"/>
      <c r="X1678" s="48"/>
      <c r="Y1678" s="48"/>
      <c r="Z1678" s="48"/>
    </row>
    <row r="1679" spans="20:26" ht="12" customHeight="1" x14ac:dyDescent="0.3">
      <c r="T1679" s="48"/>
      <c r="U1679" s="48"/>
      <c r="V1679" s="48"/>
      <c r="W1679" s="48"/>
      <c r="X1679" s="48"/>
      <c r="Y1679" s="48"/>
      <c r="Z1679" s="48"/>
    </row>
    <row r="1680" spans="20:26" ht="12" customHeight="1" x14ac:dyDescent="0.3">
      <c r="T1680" s="48"/>
      <c r="U1680" s="48"/>
      <c r="V1680" s="48"/>
      <c r="W1680" s="48"/>
      <c r="X1680" s="48"/>
      <c r="Y1680" s="48"/>
      <c r="Z1680" s="48"/>
    </row>
    <row r="1681" spans="20:26" ht="12" customHeight="1" x14ac:dyDescent="0.3">
      <c r="T1681" s="48"/>
      <c r="U1681" s="48"/>
      <c r="V1681" s="48"/>
      <c r="W1681" s="48"/>
      <c r="X1681" s="48"/>
      <c r="Y1681" s="48"/>
      <c r="Z1681" s="48"/>
    </row>
    <row r="1682" spans="20:26" ht="12" customHeight="1" x14ac:dyDescent="0.3">
      <c r="T1682" s="48"/>
      <c r="U1682" s="48"/>
      <c r="V1682" s="48"/>
      <c r="W1682" s="48"/>
      <c r="X1682" s="48"/>
      <c r="Y1682" s="48"/>
      <c r="Z1682" s="48"/>
    </row>
    <row r="1683" spans="20:26" ht="12" customHeight="1" x14ac:dyDescent="0.3">
      <c r="T1683" s="48"/>
      <c r="U1683" s="48"/>
      <c r="V1683" s="48"/>
      <c r="W1683" s="48"/>
      <c r="X1683" s="48"/>
      <c r="Y1683" s="48"/>
      <c r="Z1683" s="48"/>
    </row>
    <row r="1684" spans="20:26" ht="12" customHeight="1" x14ac:dyDescent="0.3">
      <c r="T1684" s="48"/>
      <c r="U1684" s="48"/>
      <c r="V1684" s="48"/>
      <c r="W1684" s="48"/>
      <c r="X1684" s="48"/>
      <c r="Y1684" s="48"/>
      <c r="Z1684" s="48"/>
    </row>
    <row r="1685" spans="20:26" ht="12" customHeight="1" x14ac:dyDescent="0.3">
      <c r="T1685" s="48"/>
      <c r="U1685" s="48"/>
      <c r="V1685" s="48"/>
      <c r="W1685" s="48"/>
      <c r="X1685" s="48"/>
      <c r="Y1685" s="48"/>
      <c r="Z1685" s="48"/>
    </row>
    <row r="1686" spans="20:26" ht="12" customHeight="1" x14ac:dyDescent="0.3">
      <c r="T1686" s="48"/>
      <c r="U1686" s="48"/>
      <c r="V1686" s="48"/>
      <c r="W1686" s="48"/>
      <c r="X1686" s="48"/>
      <c r="Y1686" s="48"/>
      <c r="Z1686" s="48"/>
    </row>
    <row r="1687" spans="20:26" ht="12" customHeight="1" x14ac:dyDescent="0.3">
      <c r="T1687" s="48"/>
      <c r="U1687" s="48"/>
      <c r="V1687" s="48"/>
      <c r="W1687" s="48"/>
      <c r="X1687" s="48"/>
      <c r="Y1687" s="48"/>
      <c r="Z1687" s="48"/>
    </row>
    <row r="1688" spans="20:26" ht="12" customHeight="1" x14ac:dyDescent="0.3">
      <c r="T1688" s="48"/>
      <c r="U1688" s="48"/>
      <c r="V1688" s="48"/>
      <c r="W1688" s="48"/>
      <c r="X1688" s="48"/>
      <c r="Y1688" s="48"/>
      <c r="Z1688" s="48"/>
    </row>
    <row r="1689" spans="20:26" ht="12" customHeight="1" x14ac:dyDescent="0.3">
      <c r="T1689" s="48"/>
      <c r="U1689" s="48"/>
      <c r="V1689" s="48"/>
      <c r="W1689" s="48"/>
      <c r="X1689" s="48"/>
      <c r="Y1689" s="48"/>
      <c r="Z1689" s="48"/>
    </row>
    <row r="1690" spans="20:26" ht="12" customHeight="1" x14ac:dyDescent="0.3">
      <c r="T1690" s="48"/>
      <c r="U1690" s="48"/>
      <c r="V1690" s="48"/>
      <c r="W1690" s="48"/>
      <c r="X1690" s="48"/>
      <c r="Y1690" s="48"/>
      <c r="Z1690" s="48"/>
    </row>
    <row r="1691" spans="20:26" ht="12" customHeight="1" x14ac:dyDescent="0.3">
      <c r="T1691" s="48"/>
      <c r="U1691" s="48"/>
      <c r="V1691" s="48"/>
      <c r="W1691" s="48"/>
      <c r="X1691" s="48"/>
      <c r="Y1691" s="48"/>
      <c r="Z1691" s="48"/>
    </row>
    <row r="1692" spans="20:26" ht="12" customHeight="1" x14ac:dyDescent="0.3">
      <c r="T1692" s="48"/>
      <c r="U1692" s="48"/>
      <c r="V1692" s="48"/>
      <c r="W1692" s="48"/>
      <c r="X1692" s="48"/>
      <c r="Y1692" s="48"/>
      <c r="Z1692" s="48"/>
    </row>
    <row r="1693" spans="20:26" ht="12" customHeight="1" x14ac:dyDescent="0.3">
      <c r="T1693" s="48"/>
      <c r="U1693" s="48"/>
      <c r="V1693" s="48"/>
      <c r="W1693" s="48"/>
      <c r="X1693" s="48"/>
      <c r="Y1693" s="48"/>
      <c r="Z1693" s="48"/>
    </row>
    <row r="1694" spans="20:26" ht="12" customHeight="1" x14ac:dyDescent="0.3">
      <c r="T1694" s="48"/>
      <c r="U1694" s="48"/>
      <c r="V1694" s="48"/>
      <c r="W1694" s="48"/>
      <c r="X1694" s="48"/>
      <c r="Y1694" s="48"/>
      <c r="Z1694" s="48"/>
    </row>
    <row r="1695" spans="20:26" ht="12" customHeight="1" x14ac:dyDescent="0.3">
      <c r="T1695" s="48"/>
      <c r="U1695" s="48"/>
      <c r="V1695" s="48"/>
      <c r="W1695" s="48"/>
      <c r="X1695" s="48"/>
      <c r="Y1695" s="48"/>
      <c r="Z1695" s="48"/>
    </row>
    <row r="1696" spans="20:26" ht="12" customHeight="1" x14ac:dyDescent="0.3">
      <c r="T1696" s="48"/>
      <c r="U1696" s="48"/>
      <c r="V1696" s="48"/>
      <c r="W1696" s="48"/>
      <c r="X1696" s="48"/>
      <c r="Y1696" s="48"/>
      <c r="Z1696" s="48"/>
    </row>
    <row r="1697" spans="20:26" ht="12" customHeight="1" x14ac:dyDescent="0.3">
      <c r="T1697" s="48"/>
      <c r="U1697" s="48"/>
      <c r="V1697" s="48"/>
      <c r="W1697" s="48"/>
      <c r="X1697" s="48"/>
      <c r="Y1697" s="48"/>
      <c r="Z1697" s="48"/>
    </row>
    <row r="1698" spans="20:26" ht="12" customHeight="1" x14ac:dyDescent="0.3">
      <c r="T1698" s="48"/>
      <c r="U1698" s="48"/>
      <c r="V1698" s="48"/>
      <c r="W1698" s="48"/>
      <c r="X1698" s="48"/>
      <c r="Y1698" s="48"/>
      <c r="Z1698" s="48"/>
    </row>
    <row r="1699" spans="20:26" ht="12" customHeight="1" x14ac:dyDescent="0.3">
      <c r="T1699" s="48"/>
      <c r="U1699" s="48"/>
      <c r="V1699" s="48"/>
      <c r="W1699" s="48"/>
      <c r="X1699" s="48"/>
      <c r="Y1699" s="48"/>
      <c r="Z1699" s="48"/>
    </row>
    <row r="1700" spans="20:26" ht="12" customHeight="1" x14ac:dyDescent="0.3">
      <c r="T1700" s="48"/>
      <c r="U1700" s="48"/>
      <c r="V1700" s="48"/>
      <c r="W1700" s="48"/>
      <c r="X1700" s="48"/>
      <c r="Y1700" s="48"/>
      <c r="Z1700" s="48"/>
    </row>
    <row r="1701" spans="20:26" ht="12" customHeight="1" x14ac:dyDescent="0.3">
      <c r="T1701" s="48"/>
      <c r="U1701" s="48"/>
      <c r="V1701" s="48"/>
      <c r="W1701" s="48"/>
      <c r="X1701" s="48"/>
      <c r="Y1701" s="48"/>
      <c r="Z1701" s="48"/>
    </row>
    <row r="1702" spans="20:26" ht="12" customHeight="1" x14ac:dyDescent="0.3">
      <c r="T1702" s="48"/>
      <c r="U1702" s="48"/>
      <c r="V1702" s="48"/>
      <c r="W1702" s="48"/>
      <c r="X1702" s="48"/>
      <c r="Y1702" s="48"/>
      <c r="Z1702" s="48"/>
    </row>
    <row r="1703" spans="20:26" ht="12" customHeight="1" x14ac:dyDescent="0.3">
      <c r="T1703" s="48"/>
      <c r="U1703" s="48"/>
      <c r="V1703" s="48"/>
      <c r="W1703" s="48"/>
      <c r="X1703" s="48"/>
      <c r="Y1703" s="48"/>
      <c r="Z1703" s="48"/>
    </row>
    <row r="1704" spans="20:26" ht="12" customHeight="1" x14ac:dyDescent="0.3">
      <c r="T1704" s="48"/>
      <c r="U1704" s="48"/>
      <c r="V1704" s="48"/>
      <c r="W1704" s="48"/>
      <c r="X1704" s="48"/>
      <c r="Y1704" s="48"/>
      <c r="Z1704" s="48"/>
    </row>
    <row r="1705" spans="20:26" ht="12" customHeight="1" x14ac:dyDescent="0.3">
      <c r="T1705" s="48"/>
      <c r="U1705" s="48"/>
      <c r="V1705" s="48"/>
      <c r="W1705" s="48"/>
      <c r="X1705" s="48"/>
      <c r="Y1705" s="48"/>
      <c r="Z1705" s="48"/>
    </row>
    <row r="1706" spans="20:26" ht="12" customHeight="1" x14ac:dyDescent="0.3">
      <c r="T1706" s="48"/>
      <c r="U1706" s="48"/>
      <c r="V1706" s="48"/>
      <c r="W1706" s="48"/>
      <c r="X1706" s="48"/>
      <c r="Y1706" s="48"/>
      <c r="Z1706" s="48"/>
    </row>
    <row r="1707" spans="20:26" ht="12" customHeight="1" x14ac:dyDescent="0.3">
      <c r="T1707" s="48"/>
      <c r="U1707" s="48"/>
      <c r="V1707" s="48"/>
      <c r="W1707" s="48"/>
      <c r="X1707" s="48"/>
      <c r="Y1707" s="48"/>
      <c r="Z1707" s="48"/>
    </row>
    <row r="1708" spans="20:26" ht="12" customHeight="1" x14ac:dyDescent="0.3">
      <c r="T1708" s="48"/>
      <c r="U1708" s="48"/>
      <c r="V1708" s="48"/>
      <c r="W1708" s="48"/>
      <c r="X1708" s="48"/>
      <c r="Y1708" s="48"/>
      <c r="Z1708" s="48"/>
    </row>
    <row r="1709" spans="20:26" ht="12" customHeight="1" x14ac:dyDescent="0.3">
      <c r="T1709" s="48"/>
      <c r="U1709" s="48"/>
      <c r="V1709" s="48"/>
      <c r="W1709" s="48"/>
      <c r="X1709" s="48"/>
      <c r="Y1709" s="48"/>
      <c r="Z1709" s="48"/>
    </row>
    <row r="1710" spans="20:26" ht="12" customHeight="1" x14ac:dyDescent="0.3">
      <c r="T1710" s="48"/>
      <c r="U1710" s="48"/>
      <c r="V1710" s="48"/>
      <c r="W1710" s="48"/>
      <c r="X1710" s="48"/>
      <c r="Y1710" s="48"/>
      <c r="Z1710" s="48"/>
    </row>
    <row r="1711" spans="20:26" ht="12" customHeight="1" x14ac:dyDescent="0.3">
      <c r="T1711" s="48"/>
      <c r="U1711" s="48"/>
      <c r="V1711" s="48"/>
      <c r="W1711" s="48"/>
      <c r="X1711" s="48"/>
      <c r="Y1711" s="48"/>
      <c r="Z1711" s="48"/>
    </row>
    <row r="1712" spans="20:26" ht="12" customHeight="1" x14ac:dyDescent="0.3">
      <c r="T1712" s="48"/>
      <c r="U1712" s="48"/>
      <c r="V1712" s="48"/>
      <c r="W1712" s="48"/>
      <c r="X1712" s="48"/>
      <c r="Y1712" s="48"/>
      <c r="Z1712" s="48"/>
    </row>
    <row r="1713" spans="20:26" ht="12" customHeight="1" x14ac:dyDescent="0.3">
      <c r="T1713" s="48"/>
      <c r="U1713" s="48"/>
      <c r="V1713" s="48"/>
      <c r="W1713" s="48"/>
      <c r="X1713" s="48"/>
      <c r="Y1713" s="48"/>
      <c r="Z1713" s="48"/>
    </row>
  </sheetData>
  <autoFilter ref="A1:IX466">
    <sortState ref="A2:IW466">
      <sortCondition ref="D1:D466"/>
    </sortState>
  </autoFilter>
  <sortState ref="A2:O119">
    <sortCondition ref="F1"/>
  </sortState>
  <conditionalFormatting sqref="O96:O98 N24:N548 O2:P2 O3:O35 P3:P11 P32:P290">
    <cfRule type="containsText" dxfId="3" priority="15" operator="containsText" text="emerging">
      <formula>NOT(ISERROR(SEARCH("emerging",N2)))</formula>
    </cfRule>
  </conditionalFormatting>
  <conditionalFormatting sqref="N2:N23">
    <cfRule type="containsText" dxfId="2" priority="9" operator="containsText" text="emerging">
      <formula>NOT(ISERROR(SEARCH("emerging",N2)))</formula>
    </cfRule>
  </conditionalFormatting>
  <conditionalFormatting sqref="P12:P21">
    <cfRule type="containsText" dxfId="1" priority="8" operator="containsText" text="emerging">
      <formula>NOT(ISERROR(SEARCH("emerging",P12)))</formula>
    </cfRule>
  </conditionalFormatting>
  <conditionalFormatting sqref="P22:P31">
    <cfRule type="containsText" dxfId="0" priority="7" operator="containsText" text="emerging">
      <formula>NOT(ISERROR(SEARCH("emerging",P22)))</formula>
    </cfRule>
  </conditionalFormatting>
  <pageMargins left="0.7" right="0.7" top="0.75" bottom="0.75" header="0.3" footer="0.3"/>
  <pageSetup orientation="portrait" r:id="rId1"/>
  <headerFooter>
    <oddFooter>&amp;C&amp;"Helvetica,Regular"&amp;12&amp;K000000&amp;P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Overview!$Z$19:$Z$21</xm:f>
          </x14:formula1>
          <xm:sqref>Q2:S339</xm:sqref>
        </x14:dataValidation>
        <x14:dataValidation type="list" allowBlank="1" showInputMessage="1" showErrorMessage="1">
          <x14:formula1>
            <xm:f>Overview!$G$24:$G$31</xm:f>
          </x14:formula1>
          <xm:sqref>P2:P290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R137"/>
  <sheetViews>
    <sheetView zoomScale="90" zoomScaleNormal="90" workbookViewId="0">
      <selection activeCell="H3" sqref="H3:Q3"/>
    </sheetView>
  </sheetViews>
  <sheetFormatPr defaultColWidth="8.85546875" defaultRowHeight="16.5" customHeight="1" x14ac:dyDescent="0.25"/>
  <cols>
    <col min="1" max="1" width="1.140625" style="1" customWidth="1"/>
    <col min="2" max="2" width="1.7109375" style="1" customWidth="1"/>
    <col min="3" max="3" width="16.5703125" style="5" customWidth="1"/>
    <col min="4" max="4" width="24.85546875" style="5" customWidth="1"/>
    <col min="5" max="5" width="13" style="5" customWidth="1"/>
    <col min="6" max="6" width="19" style="5" customWidth="1"/>
    <col min="7" max="7" width="15.7109375" style="5" customWidth="1"/>
    <col min="8" max="8" width="13.5703125" style="5" customWidth="1"/>
    <col min="9" max="9" width="15.42578125" style="46" customWidth="1"/>
    <col min="10" max="10" width="1.42578125" style="5" customWidth="1"/>
    <col min="11" max="11" width="9.140625" style="5" customWidth="1"/>
    <col min="12" max="12" width="8.28515625" style="5" customWidth="1"/>
    <col min="13" max="13" width="7.85546875" style="5" customWidth="1"/>
    <col min="14" max="14" width="8.28515625" style="5" customWidth="1"/>
    <col min="15" max="15" width="8.5703125" style="5" customWidth="1"/>
    <col min="16" max="16" width="8.140625" style="5" customWidth="1"/>
    <col min="17" max="17" width="7.7109375" style="5" customWidth="1"/>
    <col min="18" max="18" width="1.7109375" style="5" customWidth="1"/>
    <col min="19" max="23" width="9.140625" style="5" customWidth="1"/>
    <col min="24" max="24" width="33.28515625" style="5" customWidth="1"/>
    <col min="25" max="25" width="9.140625" style="5" customWidth="1"/>
    <col min="26" max="252" width="8.85546875" style="5" customWidth="1"/>
    <col min="253" max="16384" width="8.85546875" style="1"/>
  </cols>
  <sheetData>
    <row r="1" spans="2:252" ht="8.1" customHeight="1" thickBot="1" x14ac:dyDescent="0.3">
      <c r="C1" s="14"/>
      <c r="D1" s="14"/>
      <c r="E1" s="14"/>
      <c r="F1" s="14"/>
      <c r="G1" s="14"/>
      <c r="H1" s="14"/>
      <c r="I1" s="38"/>
      <c r="J1" s="14"/>
      <c r="K1" s="14"/>
      <c r="L1" s="14"/>
      <c r="M1" s="14"/>
      <c r="N1" s="14"/>
      <c r="O1" s="14"/>
      <c r="P1" s="14"/>
      <c r="Q1" s="14"/>
      <c r="R1" s="14"/>
      <c r="S1" s="3"/>
      <c r="T1" s="3"/>
      <c r="U1" s="3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2:252" ht="9.9499999999999993" customHeight="1" thickTop="1" thickBot="1" x14ac:dyDescent="0.3">
      <c r="B2" s="6"/>
      <c r="C2" s="21"/>
      <c r="D2" s="21"/>
      <c r="E2" s="7"/>
      <c r="F2" s="7"/>
      <c r="G2" s="21"/>
      <c r="H2" s="21"/>
      <c r="I2" s="43"/>
      <c r="J2" s="21"/>
      <c r="K2" s="21"/>
      <c r="L2" s="21"/>
      <c r="M2" s="21"/>
      <c r="N2" s="21"/>
      <c r="O2" s="21"/>
      <c r="P2" s="21"/>
      <c r="Q2" s="21"/>
      <c r="R2" s="10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2:252" ht="24" thickBot="1" x14ac:dyDescent="0.3">
      <c r="B3" s="11"/>
      <c r="C3" s="192" t="s">
        <v>311</v>
      </c>
      <c r="D3" s="192"/>
      <c r="E3" s="192"/>
      <c r="F3" s="192"/>
      <c r="G3" s="193"/>
      <c r="H3" s="194" t="s">
        <v>927</v>
      </c>
      <c r="I3" s="194"/>
      <c r="J3" s="194"/>
      <c r="K3" s="194"/>
      <c r="L3" s="194"/>
      <c r="M3" s="194"/>
      <c r="N3" s="194"/>
      <c r="O3" s="194"/>
      <c r="P3" s="194"/>
      <c r="Q3" s="195"/>
      <c r="R3" s="15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2:252" ht="5.25" customHeight="1" x14ac:dyDescent="0.25">
      <c r="B4" s="11"/>
      <c r="C4" s="3"/>
      <c r="D4" s="3"/>
      <c r="E4" s="3"/>
      <c r="F4" s="3"/>
      <c r="G4" s="3"/>
      <c r="H4" s="3"/>
      <c r="I4" s="39"/>
      <c r="J4" s="3"/>
      <c r="K4" s="37"/>
      <c r="L4" s="37"/>
      <c r="M4" s="37"/>
      <c r="N4" s="37"/>
      <c r="O4" s="37"/>
      <c r="P4" s="37"/>
      <c r="Q4" s="37"/>
      <c r="R4" s="15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2:252" ht="31.5" customHeight="1" x14ac:dyDescent="0.25">
      <c r="B5" s="11"/>
      <c r="C5" s="90" t="s">
        <v>243</v>
      </c>
      <c r="D5" s="90" t="s">
        <v>55</v>
      </c>
      <c r="E5" s="90" t="s">
        <v>245</v>
      </c>
      <c r="F5" s="89" t="s">
        <v>56</v>
      </c>
      <c r="G5" s="94" t="s">
        <v>57</v>
      </c>
      <c r="H5" s="42" t="s">
        <v>1055</v>
      </c>
      <c r="I5" s="42" t="s">
        <v>1056</v>
      </c>
      <c r="J5" s="3"/>
      <c r="K5" s="23"/>
      <c r="L5" s="23"/>
      <c r="M5" s="23"/>
      <c r="N5" s="23"/>
      <c r="O5" s="23"/>
      <c r="P5" s="23"/>
      <c r="Q5" s="23"/>
      <c r="R5" s="15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2:252" ht="16.5" customHeight="1" x14ac:dyDescent="0.25">
      <c r="B6" s="11"/>
      <c r="C6" s="89" t="s">
        <v>32</v>
      </c>
      <c r="D6" s="91" t="s">
        <v>58</v>
      </c>
      <c r="E6" s="91" t="s">
        <v>32</v>
      </c>
      <c r="F6" s="91" t="s">
        <v>58</v>
      </c>
      <c r="G6" s="91" t="s">
        <v>59</v>
      </c>
      <c r="H6" s="41">
        <f>COUNTIF('Whole School EAL'!E:E,C6)</f>
        <v>0</v>
      </c>
      <c r="I6" s="114" t="e">
        <f>H6/Overview!E4</f>
        <v>#DIV/0!</v>
      </c>
      <c r="J6" s="22"/>
      <c r="K6" s="23"/>
      <c r="L6" s="23"/>
      <c r="M6" s="23"/>
      <c r="N6" s="23"/>
      <c r="O6" s="23"/>
      <c r="P6" s="23"/>
      <c r="Q6" s="23"/>
      <c r="R6" s="15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2:252" ht="16.5" customHeight="1" x14ac:dyDescent="0.25">
      <c r="B7" s="11"/>
      <c r="C7" s="89" t="s">
        <v>60</v>
      </c>
      <c r="D7" s="91" t="s">
        <v>61</v>
      </c>
      <c r="E7" s="91" t="s">
        <v>32</v>
      </c>
      <c r="F7" s="91" t="s">
        <v>58</v>
      </c>
      <c r="G7" s="91" t="s">
        <v>59</v>
      </c>
      <c r="H7" s="41">
        <f>COUNTIF('Whole School EAL'!E:E,C7)</f>
        <v>0</v>
      </c>
      <c r="I7" s="114" t="s">
        <v>950</v>
      </c>
      <c r="J7" s="3"/>
      <c r="K7" s="23"/>
      <c r="L7" s="23"/>
      <c r="M7" s="23"/>
      <c r="N7" s="23"/>
      <c r="O7" s="23"/>
      <c r="P7" s="23"/>
      <c r="Q7" s="23"/>
      <c r="R7" s="15"/>
      <c r="S7" s="3"/>
      <c r="T7" s="3"/>
      <c r="U7" s="3"/>
      <c r="V7" s="3"/>
      <c r="W7" s="3"/>
      <c r="X7" s="3"/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2:252" ht="16.5" customHeight="1" x14ac:dyDescent="0.25">
      <c r="B8" s="11"/>
      <c r="C8" s="89" t="s">
        <v>11</v>
      </c>
      <c r="D8" s="91" t="s">
        <v>62</v>
      </c>
      <c r="E8" s="91" t="s">
        <v>32</v>
      </c>
      <c r="F8" s="91" t="s">
        <v>58</v>
      </c>
      <c r="G8" s="91" t="s">
        <v>59</v>
      </c>
      <c r="H8" s="41">
        <f>COUNTIF('Whole School EAL'!E:E,C8)</f>
        <v>0</v>
      </c>
      <c r="I8" s="114" t="s">
        <v>951</v>
      </c>
      <c r="J8" s="3"/>
      <c r="K8" s="23"/>
      <c r="L8" s="23"/>
      <c r="M8" s="23"/>
      <c r="N8" s="23"/>
      <c r="O8" s="23"/>
      <c r="P8" s="23"/>
      <c r="Q8" s="23"/>
      <c r="R8" s="15"/>
      <c r="S8" s="3"/>
      <c r="T8" s="3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2:252" ht="16.5" customHeight="1" x14ac:dyDescent="0.25">
      <c r="B9" s="11"/>
      <c r="C9" s="89" t="s">
        <v>63</v>
      </c>
      <c r="D9" s="91" t="s">
        <v>64</v>
      </c>
      <c r="E9" s="91" t="s">
        <v>32</v>
      </c>
      <c r="F9" s="91" t="s">
        <v>58</v>
      </c>
      <c r="G9" s="91" t="s">
        <v>59</v>
      </c>
      <c r="H9" s="41">
        <f>COUNTIF('Whole School EAL'!E:E,C9)</f>
        <v>0</v>
      </c>
      <c r="I9" s="114" t="s">
        <v>952</v>
      </c>
      <c r="J9" s="3"/>
      <c r="K9" s="23"/>
      <c r="L9" s="23"/>
      <c r="M9" s="23"/>
      <c r="N9" s="23"/>
      <c r="O9" s="23"/>
      <c r="P9" s="23"/>
      <c r="Q9" s="23"/>
      <c r="R9" s="15"/>
      <c r="S9" s="3"/>
      <c r="T9" s="3"/>
      <c r="U9" s="3"/>
      <c r="V9" s="3"/>
      <c r="W9" s="3"/>
      <c r="X9" s="3"/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2:252" ht="16.5" customHeight="1" x14ac:dyDescent="0.25">
      <c r="B10" s="11"/>
      <c r="C10" s="89" t="s">
        <v>65</v>
      </c>
      <c r="D10" s="91" t="s">
        <v>66</v>
      </c>
      <c r="E10" s="91" t="s">
        <v>32</v>
      </c>
      <c r="F10" s="91" t="s">
        <v>58</v>
      </c>
      <c r="G10" s="91" t="s">
        <v>59</v>
      </c>
      <c r="H10" s="41">
        <f>COUNTIF('Whole School EAL'!E:E,C10)</f>
        <v>0</v>
      </c>
      <c r="I10" s="114" t="s">
        <v>953</v>
      </c>
      <c r="J10" s="3"/>
      <c r="K10" s="23"/>
      <c r="L10" s="23"/>
      <c r="M10" s="23"/>
      <c r="N10" s="23"/>
      <c r="O10" s="23"/>
      <c r="P10" s="23"/>
      <c r="Q10" s="23"/>
      <c r="R10" s="15"/>
      <c r="S10" s="3"/>
      <c r="T10" s="3"/>
      <c r="U10" s="3"/>
      <c r="V10" s="3"/>
      <c r="W10" s="3"/>
      <c r="X10" s="3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2:252" ht="16.5" customHeight="1" x14ac:dyDescent="0.25">
      <c r="B11" s="11"/>
      <c r="C11" s="89" t="s">
        <v>36</v>
      </c>
      <c r="D11" s="91" t="s">
        <v>67</v>
      </c>
      <c r="E11" s="91" t="s">
        <v>32</v>
      </c>
      <c r="F11" s="91" t="s">
        <v>58</v>
      </c>
      <c r="G11" s="91" t="s">
        <v>59</v>
      </c>
      <c r="H11" s="41">
        <f>COUNTIF('Whole School EAL'!E:E,C11)</f>
        <v>0</v>
      </c>
      <c r="I11" s="114" t="s">
        <v>954</v>
      </c>
      <c r="J11" s="3"/>
      <c r="K11" s="23"/>
      <c r="L11" s="23"/>
      <c r="M11" s="23"/>
      <c r="N11" s="23"/>
      <c r="O11" s="23"/>
      <c r="P11" s="23"/>
      <c r="Q11" s="23"/>
      <c r="R11" s="15"/>
      <c r="S11" s="3"/>
      <c r="T11" s="3"/>
      <c r="U11" s="3"/>
      <c r="V11" s="3"/>
      <c r="W11" s="3"/>
      <c r="X11" s="3"/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2:252" ht="16.5" customHeight="1" x14ac:dyDescent="0.25">
      <c r="B12" s="11"/>
      <c r="C12" s="89" t="s">
        <v>53</v>
      </c>
      <c r="D12" s="91" t="s">
        <v>68</v>
      </c>
      <c r="E12" s="91" t="s">
        <v>53</v>
      </c>
      <c r="F12" s="91" t="s">
        <v>68</v>
      </c>
      <c r="G12" s="91" t="s">
        <v>59</v>
      </c>
      <c r="H12" s="41">
        <f>COUNTIF('Whole School EAL'!E:E,C12)</f>
        <v>0</v>
      </c>
      <c r="I12" s="114" t="s">
        <v>955</v>
      </c>
      <c r="J12" s="3"/>
      <c r="K12" s="23"/>
      <c r="L12" s="23"/>
      <c r="M12" s="23"/>
      <c r="N12" s="23"/>
      <c r="O12" s="23"/>
      <c r="P12" s="23"/>
      <c r="Q12" s="23"/>
      <c r="R12" s="15"/>
      <c r="S12" s="3"/>
      <c r="T12" s="3"/>
      <c r="U12" s="3"/>
      <c r="V12" s="3"/>
      <c r="W12" s="3"/>
      <c r="X12" s="3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2:252" ht="16.5" customHeight="1" x14ac:dyDescent="0.25">
      <c r="B13" s="11"/>
      <c r="C13" s="89" t="s">
        <v>35</v>
      </c>
      <c r="D13" s="91" t="s">
        <v>69</v>
      </c>
      <c r="E13" s="91" t="s">
        <v>35</v>
      </c>
      <c r="F13" s="91" t="s">
        <v>69</v>
      </c>
      <c r="G13" s="91" t="s">
        <v>59</v>
      </c>
      <c r="H13" s="41">
        <f>COUNTIF('Whole School EAL'!E:E,C13)</f>
        <v>0</v>
      </c>
      <c r="I13" s="114" t="s">
        <v>956</v>
      </c>
      <c r="J13" s="3"/>
      <c r="K13" s="23"/>
      <c r="L13" s="23"/>
      <c r="M13" s="23"/>
      <c r="N13" s="23"/>
      <c r="O13" s="23"/>
      <c r="P13" s="23"/>
      <c r="Q13" s="23"/>
      <c r="R13" s="15"/>
      <c r="S13" s="3"/>
      <c r="T13" s="3"/>
      <c r="U13" s="3"/>
      <c r="V13" s="3"/>
      <c r="W13" s="3"/>
      <c r="X13" s="3"/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2:252" ht="16.5" customHeight="1" x14ac:dyDescent="0.25">
      <c r="B14" s="11"/>
      <c r="C14" s="89" t="s">
        <v>70</v>
      </c>
      <c r="D14" s="91" t="s">
        <v>71</v>
      </c>
      <c r="E14" s="91" t="s">
        <v>70</v>
      </c>
      <c r="F14" s="91" t="s">
        <v>71</v>
      </c>
      <c r="G14" s="91" t="s">
        <v>59</v>
      </c>
      <c r="H14" s="41">
        <f>COUNTIF('Whole School EAL'!E:E,C14)</f>
        <v>0</v>
      </c>
      <c r="I14" s="114" t="s">
        <v>957</v>
      </c>
      <c r="J14" s="3"/>
      <c r="K14" s="23"/>
      <c r="L14" s="23"/>
      <c r="M14" s="23"/>
      <c r="N14" s="23"/>
      <c r="O14" s="23"/>
      <c r="P14" s="23"/>
      <c r="Q14" s="23"/>
      <c r="R14" s="15"/>
      <c r="S14" s="3"/>
      <c r="T14" s="3"/>
      <c r="U14" s="3"/>
      <c r="V14" s="3"/>
      <c r="W14" s="3"/>
      <c r="X14" s="3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2:252" ht="16.5" customHeight="1" x14ac:dyDescent="0.25">
      <c r="B15" s="11"/>
      <c r="C15" s="89" t="s">
        <v>72</v>
      </c>
      <c r="D15" s="91" t="s">
        <v>73</v>
      </c>
      <c r="E15" s="91" t="s">
        <v>70</v>
      </c>
      <c r="F15" s="91" t="s">
        <v>71</v>
      </c>
      <c r="G15" s="91" t="s">
        <v>59</v>
      </c>
      <c r="H15" s="41">
        <f>COUNTIF('Whole School EAL'!E:E,C15)</f>
        <v>0</v>
      </c>
      <c r="I15" s="114" t="s">
        <v>958</v>
      </c>
      <c r="J15" s="3"/>
      <c r="K15" s="23"/>
      <c r="L15" s="23"/>
      <c r="M15" s="23"/>
      <c r="N15" s="23"/>
      <c r="O15" s="23"/>
      <c r="P15" s="23"/>
      <c r="Q15" s="23"/>
      <c r="R15" s="15"/>
      <c r="S15" s="3"/>
      <c r="T15" s="3"/>
      <c r="U15" s="3"/>
      <c r="V15" s="3"/>
      <c r="W15" s="3"/>
      <c r="X15" s="3"/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2:252" ht="15.75" customHeight="1" x14ac:dyDescent="0.25">
      <c r="B16" s="11"/>
      <c r="C16" s="89" t="s">
        <v>74</v>
      </c>
      <c r="D16" s="91" t="s">
        <v>75</v>
      </c>
      <c r="E16" s="91" t="s">
        <v>70</v>
      </c>
      <c r="F16" s="91" t="s">
        <v>71</v>
      </c>
      <c r="G16" s="91" t="s">
        <v>59</v>
      </c>
      <c r="H16" s="41">
        <f>COUNTIF('Whole School EAL'!E:E,C16)</f>
        <v>0</v>
      </c>
      <c r="I16" s="114" t="s">
        <v>959</v>
      </c>
      <c r="J16" s="3"/>
      <c r="K16" s="23"/>
      <c r="L16" s="23"/>
      <c r="M16" s="23"/>
      <c r="N16" s="23"/>
      <c r="O16" s="23"/>
      <c r="P16" s="23"/>
      <c r="Q16" s="23"/>
      <c r="R16" s="15"/>
      <c r="S16" s="3"/>
      <c r="T16" s="3"/>
      <c r="U16" s="3"/>
      <c r="V16" s="3"/>
      <c r="W16" s="3"/>
      <c r="X16" s="3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6.5" customHeight="1" x14ac:dyDescent="0.25">
      <c r="B17" s="11"/>
      <c r="C17" s="89" t="s">
        <v>76</v>
      </c>
      <c r="D17" s="91" t="s">
        <v>77</v>
      </c>
      <c r="E17" s="91" t="s">
        <v>70</v>
      </c>
      <c r="F17" s="91" t="s">
        <v>71</v>
      </c>
      <c r="G17" s="91" t="s">
        <v>59</v>
      </c>
      <c r="H17" s="41">
        <f>COUNTIF('Whole School EAL'!E:E,C17)</f>
        <v>0</v>
      </c>
      <c r="I17" s="47" t="s">
        <v>960</v>
      </c>
      <c r="J17" s="3"/>
      <c r="K17" s="23"/>
      <c r="L17" s="23"/>
      <c r="M17" s="23"/>
      <c r="N17" s="23"/>
      <c r="O17" s="23"/>
      <c r="P17" s="23"/>
      <c r="Q17" s="23"/>
      <c r="R17" s="15"/>
      <c r="S17" s="3"/>
      <c r="T17" s="3"/>
      <c r="U17" s="3"/>
      <c r="V17" s="3"/>
      <c r="W17" s="3"/>
      <c r="X17" s="3"/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6.5" customHeight="1" x14ac:dyDescent="0.25">
      <c r="B18" s="11"/>
      <c r="C18" s="89" t="s">
        <v>78</v>
      </c>
      <c r="D18" s="91" t="s">
        <v>79</v>
      </c>
      <c r="E18" s="91" t="s">
        <v>70</v>
      </c>
      <c r="F18" s="91" t="s">
        <v>71</v>
      </c>
      <c r="G18" s="91" t="s">
        <v>59</v>
      </c>
      <c r="H18" s="41">
        <f>COUNTIF('Whole School EAL'!E:E,C18)</f>
        <v>0</v>
      </c>
      <c r="I18" s="47" t="s">
        <v>961</v>
      </c>
      <c r="J18" s="3"/>
      <c r="K18" s="23"/>
      <c r="L18" s="23"/>
      <c r="M18" s="23"/>
      <c r="N18" s="23"/>
      <c r="O18" s="23"/>
      <c r="P18" s="23"/>
      <c r="Q18" s="23"/>
      <c r="R18" s="15"/>
      <c r="S18" s="3"/>
      <c r="T18" s="3"/>
      <c r="U18" s="3"/>
      <c r="V18" s="3"/>
      <c r="W18" s="3"/>
      <c r="X18" s="3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6.5" customHeight="1" x14ac:dyDescent="0.25">
      <c r="B19" s="11"/>
      <c r="C19" s="89" t="s">
        <v>80</v>
      </c>
      <c r="D19" s="91" t="s">
        <v>81</v>
      </c>
      <c r="E19" s="91" t="s">
        <v>70</v>
      </c>
      <c r="F19" s="91" t="s">
        <v>71</v>
      </c>
      <c r="G19" s="91" t="s">
        <v>59</v>
      </c>
      <c r="H19" s="41">
        <f>COUNTIF('Whole School EAL'!E:E,C19)</f>
        <v>0</v>
      </c>
      <c r="I19" s="47" t="s">
        <v>962</v>
      </c>
      <c r="J19" s="3"/>
      <c r="K19" s="23"/>
      <c r="L19" s="23"/>
      <c r="M19" s="23"/>
      <c r="N19" s="23"/>
      <c r="O19" s="23"/>
      <c r="P19" s="23"/>
      <c r="Q19" s="23"/>
      <c r="R19" s="15"/>
      <c r="S19" s="3"/>
      <c r="T19" s="3"/>
      <c r="U19" s="3"/>
      <c r="V19" s="3"/>
      <c r="W19" s="3"/>
      <c r="X19" s="3"/>
      <c r="Y19" s="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6.5" customHeight="1" x14ac:dyDescent="0.25">
      <c r="B20" s="11"/>
      <c r="C20" s="89" t="s">
        <v>82</v>
      </c>
      <c r="D20" s="91" t="s">
        <v>83</v>
      </c>
      <c r="E20" s="91" t="s">
        <v>70</v>
      </c>
      <c r="F20" s="91" t="s">
        <v>71</v>
      </c>
      <c r="G20" s="91" t="s">
        <v>59</v>
      </c>
      <c r="H20" s="41">
        <f>COUNTIF('Whole School EAL'!E:E,C20)</f>
        <v>0</v>
      </c>
      <c r="I20" s="47" t="s">
        <v>963</v>
      </c>
      <c r="J20" s="3"/>
      <c r="K20" s="23"/>
      <c r="L20" s="23"/>
      <c r="M20" s="23"/>
      <c r="N20" s="23"/>
      <c r="O20" s="23"/>
      <c r="P20" s="23"/>
      <c r="Q20" s="23"/>
      <c r="R20" s="15"/>
      <c r="S20" s="3"/>
      <c r="T20" s="3"/>
      <c r="U20" s="3"/>
      <c r="V20" s="3"/>
      <c r="W20" s="3"/>
      <c r="X20" s="3"/>
      <c r="Y20" s="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6.5" customHeight="1" x14ac:dyDescent="0.25">
      <c r="B21" s="11"/>
      <c r="C21" s="89" t="s">
        <v>84</v>
      </c>
      <c r="D21" s="91" t="s">
        <v>85</v>
      </c>
      <c r="E21" s="91" t="s">
        <v>70</v>
      </c>
      <c r="F21" s="91" t="s">
        <v>71</v>
      </c>
      <c r="G21" s="91" t="s">
        <v>59</v>
      </c>
      <c r="H21" s="41">
        <f>COUNTIF('Whole School EAL'!E:E,C21)</f>
        <v>0</v>
      </c>
      <c r="I21" s="47" t="s">
        <v>964</v>
      </c>
      <c r="J21" s="3"/>
      <c r="K21" s="23"/>
      <c r="L21" s="23"/>
      <c r="M21" s="23"/>
      <c r="N21" s="23"/>
      <c r="O21" s="23"/>
      <c r="P21" s="23"/>
      <c r="Q21" s="23"/>
      <c r="R21" s="15"/>
      <c r="S21" s="3"/>
      <c r="T21" s="3"/>
      <c r="U21" s="3"/>
      <c r="V21" s="3"/>
      <c r="W21" s="3"/>
      <c r="X21" s="3"/>
      <c r="Y21" s="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6.5" customHeight="1" x14ac:dyDescent="0.25">
      <c r="B22" s="11"/>
      <c r="C22" s="89" t="s">
        <v>22</v>
      </c>
      <c r="D22" s="91" t="s">
        <v>86</v>
      </c>
      <c r="E22" s="91" t="s">
        <v>70</v>
      </c>
      <c r="F22" s="91" t="s">
        <v>71</v>
      </c>
      <c r="G22" s="91" t="s">
        <v>59</v>
      </c>
      <c r="H22" s="41">
        <f>COUNTIF('Whole School EAL'!E:E,C22)</f>
        <v>0</v>
      </c>
      <c r="I22" s="47" t="s">
        <v>965</v>
      </c>
      <c r="J22" s="3"/>
      <c r="K22" s="22"/>
      <c r="L22" s="22"/>
      <c r="M22" s="22"/>
      <c r="N22" s="22"/>
      <c r="O22" s="22"/>
      <c r="P22" s="22"/>
      <c r="Q22" s="22"/>
      <c r="R22" s="15"/>
      <c r="S22" s="3"/>
      <c r="T22" s="3"/>
      <c r="U22" s="3"/>
      <c r="V22" s="3"/>
      <c r="W22" s="3"/>
      <c r="X22" s="3"/>
      <c r="Y22" s="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6.5" customHeight="1" x14ac:dyDescent="0.25">
      <c r="B23" s="11"/>
      <c r="C23" s="89" t="s">
        <v>87</v>
      </c>
      <c r="D23" s="91" t="s">
        <v>88</v>
      </c>
      <c r="E23" s="91" t="s">
        <v>70</v>
      </c>
      <c r="F23" s="91" t="s">
        <v>71</v>
      </c>
      <c r="G23" s="91" t="s">
        <v>59</v>
      </c>
      <c r="H23" s="41">
        <f>COUNTIF('Whole School EAL'!E:E,C23)</f>
        <v>0</v>
      </c>
      <c r="I23" s="47" t="s">
        <v>966</v>
      </c>
      <c r="J23" s="3"/>
      <c r="K23" s="3"/>
      <c r="L23" s="3"/>
      <c r="M23" s="3"/>
      <c r="N23" s="3"/>
      <c r="O23" s="3"/>
      <c r="P23" s="3"/>
      <c r="Q23" s="3"/>
      <c r="R23" s="15"/>
      <c r="S23" s="3"/>
      <c r="T23" s="3"/>
      <c r="U23" s="3"/>
      <c r="V23" s="3"/>
      <c r="W23" s="3"/>
      <c r="X23" s="3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6.5" customHeight="1" x14ac:dyDescent="0.25">
      <c r="B24" s="11"/>
      <c r="C24" s="89" t="s">
        <v>89</v>
      </c>
      <c r="D24" s="91" t="s">
        <v>90</v>
      </c>
      <c r="E24" s="91" t="s">
        <v>70</v>
      </c>
      <c r="F24" s="91" t="s">
        <v>71</v>
      </c>
      <c r="G24" s="91" t="s">
        <v>59</v>
      </c>
      <c r="H24" s="41">
        <f>COUNTIF('Whole School EAL'!E:E,C24)</f>
        <v>0</v>
      </c>
      <c r="I24" s="47" t="s">
        <v>967</v>
      </c>
      <c r="J24" s="3"/>
      <c r="K24" s="3"/>
      <c r="L24" s="3"/>
      <c r="M24" s="3"/>
      <c r="N24" s="3"/>
      <c r="O24" s="3"/>
      <c r="P24" s="3"/>
      <c r="Q24" s="3"/>
      <c r="R24" s="15"/>
      <c r="S24" s="3"/>
      <c r="T24" s="3"/>
      <c r="U24" s="3"/>
      <c r="V24" s="3"/>
      <c r="W24" s="3"/>
      <c r="X24" s="3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6.5" customHeight="1" x14ac:dyDescent="0.25">
      <c r="B25" s="11"/>
      <c r="C25" s="89" t="s">
        <v>91</v>
      </c>
      <c r="D25" s="91" t="s">
        <v>92</v>
      </c>
      <c r="E25" s="91" t="s">
        <v>70</v>
      </c>
      <c r="F25" s="91" t="s">
        <v>71</v>
      </c>
      <c r="G25" s="91" t="s">
        <v>59</v>
      </c>
      <c r="H25" s="41">
        <f>COUNTIF('Whole School EAL'!E:E,C25)</f>
        <v>0</v>
      </c>
      <c r="I25" s="47" t="s">
        <v>968</v>
      </c>
      <c r="J25" s="3"/>
      <c r="K25" s="3"/>
      <c r="L25" s="3"/>
      <c r="M25" s="3"/>
      <c r="N25" s="3"/>
      <c r="O25" s="3"/>
      <c r="P25" s="3"/>
      <c r="Q25" s="3"/>
      <c r="R25" s="15"/>
      <c r="S25" s="3"/>
      <c r="T25" s="3"/>
      <c r="U25" s="3"/>
      <c r="V25" s="3"/>
      <c r="W25" s="3"/>
      <c r="X25" s="3"/>
      <c r="Y25" s="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13" customFormat="1" ht="16.5" customHeight="1" x14ac:dyDescent="0.25">
      <c r="A26" s="1"/>
      <c r="B26" s="11"/>
      <c r="C26" s="89" t="s">
        <v>93</v>
      </c>
      <c r="D26" s="91" t="s">
        <v>94</v>
      </c>
      <c r="E26" s="91" t="s">
        <v>70</v>
      </c>
      <c r="F26" s="91" t="s">
        <v>71</v>
      </c>
      <c r="G26" s="91" t="s">
        <v>59</v>
      </c>
      <c r="H26" s="41">
        <f>COUNTIF('Whole School EAL'!E:E,C26)</f>
        <v>0</v>
      </c>
      <c r="I26" s="47" t="s">
        <v>969</v>
      </c>
      <c r="J26" s="3"/>
      <c r="K26" s="3"/>
      <c r="L26" s="3"/>
      <c r="M26" s="3"/>
      <c r="N26" s="3"/>
      <c r="O26" s="3"/>
      <c r="P26" s="3"/>
      <c r="Q26" s="3"/>
      <c r="R26" s="15"/>
      <c r="S26" s="3"/>
      <c r="T26" s="3"/>
      <c r="U26" s="3"/>
      <c r="V26" s="3"/>
      <c r="W26" s="3"/>
      <c r="X26" s="3"/>
      <c r="Y26" s="3"/>
    </row>
    <row r="27" spans="1:252" ht="16.5" customHeight="1" x14ac:dyDescent="0.25">
      <c r="B27" s="11"/>
      <c r="C27" s="89" t="s">
        <v>95</v>
      </c>
      <c r="D27" s="91" t="s">
        <v>96</v>
      </c>
      <c r="E27" s="91" t="s">
        <v>70</v>
      </c>
      <c r="F27" s="91" t="s">
        <v>71</v>
      </c>
      <c r="G27" s="91" t="s">
        <v>59</v>
      </c>
      <c r="H27" s="41">
        <f>COUNTIF('Whole School EAL'!E:E,C27)</f>
        <v>0</v>
      </c>
      <c r="I27" s="47" t="s">
        <v>970</v>
      </c>
      <c r="J27" s="3"/>
      <c r="K27" s="3"/>
      <c r="L27" s="3"/>
      <c r="M27" s="3"/>
      <c r="N27" s="3"/>
      <c r="O27" s="3"/>
      <c r="P27" s="3"/>
      <c r="Q27" s="3"/>
      <c r="R27" s="15"/>
      <c r="S27" s="3"/>
      <c r="T27" s="3"/>
      <c r="U27" s="3"/>
      <c r="V27" s="3"/>
      <c r="W27" s="3"/>
      <c r="X27" s="3"/>
      <c r="Y27" s="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6.5" customHeight="1" x14ac:dyDescent="0.25">
      <c r="B28" s="11"/>
      <c r="C28" s="89" t="s">
        <v>97</v>
      </c>
      <c r="D28" s="91" t="s">
        <v>98</v>
      </c>
      <c r="E28" s="91" t="s">
        <v>70</v>
      </c>
      <c r="F28" s="91" t="s">
        <v>71</v>
      </c>
      <c r="G28" s="91" t="s">
        <v>59</v>
      </c>
      <c r="H28" s="41">
        <f>COUNTIF('Whole School EAL'!E:E,C28)</f>
        <v>0</v>
      </c>
      <c r="I28" s="47" t="s">
        <v>971</v>
      </c>
      <c r="J28" s="3"/>
      <c r="K28" s="3"/>
      <c r="L28" s="3"/>
      <c r="M28" s="3"/>
      <c r="N28" s="3"/>
      <c r="O28" s="3"/>
      <c r="P28" s="3"/>
      <c r="Q28" s="3"/>
      <c r="R28" s="15"/>
      <c r="S28" s="3"/>
      <c r="T28" s="3"/>
      <c r="U28" s="3"/>
      <c r="V28" s="3"/>
      <c r="W28" s="3"/>
      <c r="X28" s="3"/>
      <c r="Y28" s="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6.5" customHeight="1" x14ac:dyDescent="0.25">
      <c r="B29" s="11"/>
      <c r="C29" s="89" t="s">
        <v>33</v>
      </c>
      <c r="D29" s="91" t="s">
        <v>99</v>
      </c>
      <c r="E29" s="91" t="s">
        <v>70</v>
      </c>
      <c r="F29" s="91" t="s">
        <v>71</v>
      </c>
      <c r="G29" s="91" t="s">
        <v>59</v>
      </c>
      <c r="H29" s="41">
        <f>COUNTIF('Whole School EAL'!E:E,C29)</f>
        <v>0</v>
      </c>
      <c r="I29" s="47" t="s">
        <v>972</v>
      </c>
      <c r="J29" s="3"/>
      <c r="K29" s="3"/>
      <c r="L29" s="3"/>
      <c r="M29" s="3"/>
      <c r="N29" s="3"/>
      <c r="O29" s="3"/>
      <c r="P29" s="3"/>
      <c r="Q29" s="3"/>
      <c r="R29" s="15"/>
      <c r="S29" s="3"/>
      <c r="T29" s="3"/>
      <c r="U29" s="3"/>
      <c r="V29" s="3"/>
      <c r="W29" s="3"/>
      <c r="X29" s="3"/>
      <c r="Y29" s="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6.5" customHeight="1" x14ac:dyDescent="0.25">
      <c r="B30" s="11"/>
      <c r="C30" s="89" t="s">
        <v>100</v>
      </c>
      <c r="D30" s="91" t="s">
        <v>101</v>
      </c>
      <c r="E30" s="91" t="s">
        <v>70</v>
      </c>
      <c r="F30" s="91" t="s">
        <v>71</v>
      </c>
      <c r="G30" s="91" t="s">
        <v>59</v>
      </c>
      <c r="H30" s="41">
        <f>COUNTIF('Whole School EAL'!E:E,C30)</f>
        <v>0</v>
      </c>
      <c r="I30" s="47" t="s">
        <v>973</v>
      </c>
      <c r="J30" s="3"/>
      <c r="K30" s="3"/>
      <c r="L30" s="3"/>
      <c r="M30" s="3"/>
      <c r="N30" s="3"/>
      <c r="O30" s="3"/>
      <c r="P30" s="3"/>
      <c r="Q30" s="3"/>
      <c r="R30" s="15"/>
      <c r="S30" s="3"/>
      <c r="T30" s="3"/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6.5" customHeight="1" x14ac:dyDescent="0.25">
      <c r="B31" s="11"/>
      <c r="C31" s="89" t="s">
        <v>102</v>
      </c>
      <c r="D31" s="91" t="s">
        <v>103</v>
      </c>
      <c r="E31" s="91" t="s">
        <v>70</v>
      </c>
      <c r="F31" s="91" t="s">
        <v>71</v>
      </c>
      <c r="G31" s="91" t="s">
        <v>59</v>
      </c>
      <c r="H31" s="41">
        <f>COUNTIF('Whole School EAL'!E:E,C31)</f>
        <v>0</v>
      </c>
      <c r="I31" s="47" t="s">
        <v>974</v>
      </c>
      <c r="J31" s="3"/>
      <c r="K31" s="3"/>
      <c r="L31" s="3"/>
      <c r="M31" s="3"/>
      <c r="N31" s="3"/>
      <c r="O31" s="3"/>
      <c r="P31" s="3"/>
      <c r="Q31" s="3"/>
      <c r="R31" s="15"/>
      <c r="S31" s="3"/>
      <c r="T31" s="3"/>
      <c r="U31" s="3"/>
      <c r="V31" s="3"/>
      <c r="W31" s="3"/>
      <c r="X31" s="3"/>
      <c r="Y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6.5" customHeight="1" x14ac:dyDescent="0.25">
      <c r="B32" s="11"/>
      <c r="C32" s="89" t="s">
        <v>104</v>
      </c>
      <c r="D32" s="91" t="s">
        <v>105</v>
      </c>
      <c r="E32" s="91" t="s">
        <v>104</v>
      </c>
      <c r="F32" s="91" t="s">
        <v>105</v>
      </c>
      <c r="G32" s="91" t="s">
        <v>59</v>
      </c>
      <c r="H32" s="41">
        <f>COUNTIF('Whole School EAL'!E:E,C32)</f>
        <v>0</v>
      </c>
      <c r="I32" s="47" t="s">
        <v>975</v>
      </c>
      <c r="J32" s="3"/>
      <c r="K32" s="3"/>
      <c r="L32" s="3"/>
      <c r="M32" s="3"/>
      <c r="N32" s="3"/>
      <c r="O32" s="3"/>
      <c r="P32" s="3"/>
      <c r="Q32" s="3"/>
      <c r="R32" s="15"/>
      <c r="S32" s="3"/>
      <c r="T32" s="3"/>
      <c r="U32" s="3"/>
      <c r="V32" s="3"/>
      <c r="W32" s="3"/>
      <c r="X32" s="3"/>
      <c r="Y32" s="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2:252" ht="16.5" customHeight="1" x14ac:dyDescent="0.25">
      <c r="B33" s="11"/>
      <c r="C33" s="89" t="s">
        <v>106</v>
      </c>
      <c r="D33" s="91" t="s">
        <v>107</v>
      </c>
      <c r="E33" s="91" t="s">
        <v>104</v>
      </c>
      <c r="F33" s="91" t="s">
        <v>105</v>
      </c>
      <c r="G33" s="91" t="s">
        <v>59</v>
      </c>
      <c r="H33" s="41">
        <f>COUNTIF('Whole School EAL'!E:E,C33)</f>
        <v>0</v>
      </c>
      <c r="I33" s="47" t="s">
        <v>976</v>
      </c>
      <c r="J33" s="3"/>
      <c r="K33" s="3"/>
      <c r="L33" s="3"/>
      <c r="M33" s="3"/>
      <c r="N33" s="3"/>
      <c r="O33" s="3"/>
      <c r="P33" s="3"/>
      <c r="Q33" s="3"/>
      <c r="R33" s="15"/>
      <c r="S33" s="3"/>
      <c r="T33" s="3"/>
      <c r="U33" s="3"/>
      <c r="V33" s="3"/>
      <c r="W33" s="3"/>
      <c r="X33" s="3"/>
      <c r="Y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2:252" ht="16.5" customHeight="1" x14ac:dyDescent="0.25">
      <c r="B34" s="11"/>
      <c r="C34" s="89" t="s">
        <v>108</v>
      </c>
      <c r="D34" s="91" t="s">
        <v>109</v>
      </c>
      <c r="E34" s="91" t="s">
        <v>104</v>
      </c>
      <c r="F34" s="91" t="s">
        <v>105</v>
      </c>
      <c r="G34" s="91" t="s">
        <v>59</v>
      </c>
      <c r="H34" s="41">
        <f>COUNTIF('Whole School EAL'!E:E,C34)</f>
        <v>0</v>
      </c>
      <c r="I34" s="47" t="s">
        <v>977</v>
      </c>
      <c r="J34" s="3"/>
      <c r="K34" s="3"/>
      <c r="L34" s="3"/>
      <c r="M34" s="3"/>
      <c r="N34" s="3"/>
      <c r="O34" s="3"/>
      <c r="P34" s="3"/>
      <c r="Q34" s="14"/>
      <c r="R34" s="15"/>
      <c r="S34" s="3"/>
      <c r="T34" s="3"/>
      <c r="U34" s="3"/>
      <c r="V34" s="3"/>
      <c r="W34" s="3"/>
      <c r="X34" s="3"/>
      <c r="Y34" s="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2:252" ht="16.5" customHeight="1" x14ac:dyDescent="0.25">
      <c r="B35" s="11"/>
      <c r="C35" s="89" t="s">
        <v>110</v>
      </c>
      <c r="D35" s="91" t="s">
        <v>111</v>
      </c>
      <c r="E35" s="91" t="s">
        <v>104</v>
      </c>
      <c r="F35" s="91" t="s">
        <v>105</v>
      </c>
      <c r="G35" s="91" t="s">
        <v>59</v>
      </c>
      <c r="H35" s="41">
        <f>COUNTIF('Whole School EAL'!E:E,C35)</f>
        <v>0</v>
      </c>
      <c r="I35" s="47" t="s">
        <v>978</v>
      </c>
      <c r="J35" s="3"/>
      <c r="K35" s="3"/>
      <c r="L35" s="3"/>
      <c r="M35" s="3"/>
      <c r="N35" s="3"/>
      <c r="O35" s="3"/>
      <c r="P35" s="3"/>
      <c r="Q35" s="14"/>
      <c r="R35" s="15"/>
      <c r="S35" s="3"/>
      <c r="T35" s="3"/>
      <c r="U35" s="3"/>
      <c r="V35" s="3"/>
      <c r="W35" s="3"/>
      <c r="X35" s="3"/>
      <c r="Y35" s="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2:252" ht="16.5" customHeight="1" x14ac:dyDescent="0.25">
      <c r="B36" s="11"/>
      <c r="C36" s="89" t="s">
        <v>13</v>
      </c>
      <c r="D36" s="91" t="s">
        <v>112</v>
      </c>
      <c r="E36" s="91" t="s">
        <v>13</v>
      </c>
      <c r="F36" s="91" t="s">
        <v>112</v>
      </c>
      <c r="G36" s="91" t="s">
        <v>113</v>
      </c>
      <c r="H36" s="41">
        <f>COUNTIF('Whole School EAL'!E:E,C36)</f>
        <v>0</v>
      </c>
      <c r="I36" s="47" t="s">
        <v>979</v>
      </c>
      <c r="J36" s="3"/>
      <c r="K36" s="3"/>
      <c r="L36" s="3"/>
      <c r="M36" s="3"/>
      <c r="N36" s="3"/>
      <c r="O36" s="3"/>
      <c r="P36" s="3"/>
      <c r="Q36" s="14"/>
      <c r="R36" s="15"/>
      <c r="S36" s="3"/>
      <c r="T36" s="3"/>
      <c r="U36" s="3"/>
      <c r="V36" s="3"/>
      <c r="W36" s="3"/>
      <c r="X36" s="3"/>
      <c r="Y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2:252" ht="18" thickBot="1" x14ac:dyDescent="0.3">
      <c r="B37" s="24"/>
      <c r="C37" s="89" t="s">
        <v>114</v>
      </c>
      <c r="D37" s="91" t="s">
        <v>115</v>
      </c>
      <c r="E37" s="91" t="s">
        <v>114</v>
      </c>
      <c r="F37" s="91" t="s">
        <v>115</v>
      </c>
      <c r="G37" s="91" t="s">
        <v>113</v>
      </c>
      <c r="H37" s="41">
        <f>COUNTIF('Whole School EAL'!E:E,C37)</f>
        <v>0</v>
      </c>
      <c r="I37" s="47" t="s">
        <v>980</v>
      </c>
      <c r="J37" s="14"/>
      <c r="K37" s="14"/>
      <c r="L37" s="14"/>
      <c r="M37" s="14"/>
      <c r="N37" s="14"/>
      <c r="O37" s="14"/>
      <c r="P37" s="14"/>
      <c r="Q37" s="14"/>
      <c r="R37" s="15"/>
      <c r="S37" s="3"/>
      <c r="T37" s="3"/>
      <c r="U37" s="3"/>
      <c r="V37" s="3"/>
      <c r="W37" s="3"/>
      <c r="X37" s="3"/>
      <c r="Y37" s="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2:252" ht="17.25" customHeight="1" thickTop="1" x14ac:dyDescent="0.25">
      <c r="B38" s="11"/>
      <c r="C38" s="89" t="s">
        <v>116</v>
      </c>
      <c r="D38" s="91" t="s">
        <v>117</v>
      </c>
      <c r="E38" s="91" t="s">
        <v>116</v>
      </c>
      <c r="F38" s="91" t="s">
        <v>117</v>
      </c>
      <c r="G38" s="91" t="s">
        <v>113</v>
      </c>
      <c r="H38" s="41">
        <f>COUNTIF('Whole School EAL'!E:E,C38)</f>
        <v>0</v>
      </c>
      <c r="I38" s="47" t="s">
        <v>981</v>
      </c>
      <c r="J38" s="3"/>
      <c r="K38" s="3"/>
      <c r="L38" s="3"/>
      <c r="M38" s="3"/>
      <c r="N38" s="3"/>
      <c r="O38" s="3"/>
      <c r="P38" s="3"/>
      <c r="Q38" s="14"/>
      <c r="R38" s="15"/>
      <c r="S38" s="3"/>
      <c r="T38" s="3"/>
      <c r="U38" s="3"/>
      <c r="V38" s="3"/>
      <c r="W38" s="3"/>
      <c r="X38" s="3"/>
      <c r="Y38" s="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2:252" ht="16.5" customHeight="1" x14ac:dyDescent="0.25">
      <c r="B39" s="11"/>
      <c r="C39" s="89" t="s">
        <v>48</v>
      </c>
      <c r="D39" s="91" t="s">
        <v>118</v>
      </c>
      <c r="E39" s="91" t="s">
        <v>116</v>
      </c>
      <c r="F39" s="91" t="s">
        <v>117</v>
      </c>
      <c r="G39" s="91" t="s">
        <v>113</v>
      </c>
      <c r="H39" s="41">
        <f>COUNTIF('Whole School EAL'!E:E,C39)</f>
        <v>0</v>
      </c>
      <c r="I39" s="47" t="s">
        <v>982</v>
      </c>
      <c r="J39" s="3"/>
      <c r="K39" s="3"/>
      <c r="L39" s="3"/>
      <c r="M39" s="3"/>
      <c r="N39" s="3"/>
      <c r="O39" s="3"/>
      <c r="P39" s="3"/>
      <c r="Q39" s="14"/>
      <c r="R39" s="15"/>
      <c r="S39" s="3"/>
      <c r="T39" s="3"/>
      <c r="U39" s="3"/>
      <c r="V39" s="3"/>
      <c r="W39" s="3"/>
      <c r="X39" s="3"/>
      <c r="Y39" s="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2:252" ht="16.5" customHeight="1" x14ac:dyDescent="0.25">
      <c r="B40" s="11"/>
      <c r="C40" s="89" t="s">
        <v>119</v>
      </c>
      <c r="D40" s="91" t="s">
        <v>120</v>
      </c>
      <c r="E40" s="91" t="s">
        <v>116</v>
      </c>
      <c r="F40" s="91" t="s">
        <v>117</v>
      </c>
      <c r="G40" s="91" t="s">
        <v>113</v>
      </c>
      <c r="H40" s="41">
        <f>COUNTIF('Whole School EAL'!E:E,C40)</f>
        <v>0</v>
      </c>
      <c r="I40" s="47" t="s">
        <v>983</v>
      </c>
      <c r="J40" s="3"/>
      <c r="K40" s="3"/>
      <c r="L40" s="3"/>
      <c r="M40" s="3"/>
      <c r="N40" s="3"/>
      <c r="O40" s="3"/>
      <c r="P40" s="3"/>
      <c r="Q40" s="14"/>
      <c r="R40" s="15"/>
      <c r="S40" s="3"/>
      <c r="U40" s="3"/>
      <c r="V40" s="3"/>
      <c r="W40" s="3"/>
      <c r="X40" s="3"/>
      <c r="Y40" s="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2:252" ht="16.5" customHeight="1" x14ac:dyDescent="0.25">
      <c r="B41" s="11"/>
      <c r="C41" s="89" t="s">
        <v>17</v>
      </c>
      <c r="D41" s="91" t="s">
        <v>121</v>
      </c>
      <c r="E41" s="91" t="s">
        <v>116</v>
      </c>
      <c r="F41" s="91" t="s">
        <v>117</v>
      </c>
      <c r="G41" s="91" t="s">
        <v>113</v>
      </c>
      <c r="H41" s="41">
        <f>COUNTIF('Whole School EAL'!E:E,C41)</f>
        <v>0</v>
      </c>
      <c r="I41" s="47" t="s">
        <v>984</v>
      </c>
      <c r="J41" s="3"/>
      <c r="K41" s="3"/>
      <c r="L41" s="3"/>
      <c r="M41" s="3"/>
      <c r="N41" s="3"/>
      <c r="O41" s="3"/>
      <c r="P41" s="3"/>
      <c r="Q41" s="14"/>
      <c r="R41" s="15"/>
      <c r="S41" s="3"/>
      <c r="U41" s="3"/>
      <c r="V41" s="3"/>
      <c r="W41" s="3"/>
      <c r="X41" s="3"/>
      <c r="Y41" s="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2:252" ht="16.5" customHeight="1" x14ac:dyDescent="0.25">
      <c r="B42" s="11"/>
      <c r="C42" s="89" t="s">
        <v>122</v>
      </c>
      <c r="D42" s="91" t="s">
        <v>123</v>
      </c>
      <c r="E42" s="91" t="s">
        <v>122</v>
      </c>
      <c r="F42" s="91" t="s">
        <v>123</v>
      </c>
      <c r="G42" s="91" t="s">
        <v>113</v>
      </c>
      <c r="H42" s="41">
        <f>COUNTIF('Whole School EAL'!E:E,C42)</f>
        <v>0</v>
      </c>
      <c r="I42" s="47" t="s">
        <v>985</v>
      </c>
      <c r="J42" s="3"/>
      <c r="K42" s="3"/>
      <c r="L42" s="3"/>
      <c r="M42" s="3"/>
      <c r="N42" s="3"/>
      <c r="O42" s="3"/>
      <c r="P42" s="3"/>
      <c r="Q42" s="14"/>
      <c r="R42" s="15"/>
      <c r="S42" s="3"/>
      <c r="U42" s="3"/>
      <c r="V42" s="3"/>
      <c r="W42" s="3"/>
      <c r="X42" s="3"/>
      <c r="Y42" s="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2:252" ht="16.5" customHeight="1" x14ac:dyDescent="0.25">
      <c r="B43" s="11"/>
      <c r="C43" s="89" t="s">
        <v>47</v>
      </c>
      <c r="D43" s="91" t="s">
        <v>124</v>
      </c>
      <c r="E43" s="91" t="s">
        <v>122</v>
      </c>
      <c r="F43" s="91" t="s">
        <v>123</v>
      </c>
      <c r="G43" s="91" t="s">
        <v>113</v>
      </c>
      <c r="H43" s="41">
        <f>COUNTIF('Whole School EAL'!E:E,C43)</f>
        <v>0</v>
      </c>
      <c r="I43" s="47" t="s">
        <v>986</v>
      </c>
      <c r="J43" s="3"/>
      <c r="K43" s="3"/>
      <c r="L43" s="3"/>
      <c r="M43" s="3"/>
      <c r="N43" s="3"/>
      <c r="O43" s="3"/>
      <c r="P43" s="3"/>
      <c r="Q43" s="14"/>
      <c r="R43" s="15"/>
      <c r="Y43" s="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2:252" ht="16.5" customHeight="1" x14ac:dyDescent="0.25">
      <c r="B44" s="11"/>
      <c r="C44" s="89" t="s">
        <v>125</v>
      </c>
      <c r="D44" s="91" t="s">
        <v>126</v>
      </c>
      <c r="E44" s="91" t="s">
        <v>122</v>
      </c>
      <c r="F44" s="91" t="s">
        <v>123</v>
      </c>
      <c r="G44" s="91" t="s">
        <v>113</v>
      </c>
      <c r="H44" s="41">
        <f>COUNTIF('Whole School EAL'!E:E,C44)</f>
        <v>0</v>
      </c>
      <c r="I44" s="47" t="s">
        <v>987</v>
      </c>
      <c r="J44" s="3"/>
      <c r="K44" s="3"/>
      <c r="L44" s="3"/>
      <c r="M44" s="3"/>
      <c r="N44" s="3"/>
      <c r="O44" s="3"/>
      <c r="P44" s="3"/>
      <c r="Q44" s="14"/>
      <c r="R44" s="15"/>
      <c r="Y44" s="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2:252" ht="16.5" customHeight="1" x14ac:dyDescent="0.25">
      <c r="B45" s="11"/>
      <c r="C45" s="89" t="s">
        <v>127</v>
      </c>
      <c r="D45" s="91" t="s">
        <v>128</v>
      </c>
      <c r="E45" s="91" t="s">
        <v>122</v>
      </c>
      <c r="F45" s="91" t="s">
        <v>123</v>
      </c>
      <c r="G45" s="91" t="s">
        <v>113</v>
      </c>
      <c r="H45" s="41">
        <f>COUNTIF('Whole School EAL'!E:E,C45)</f>
        <v>0</v>
      </c>
      <c r="I45" s="47" t="s">
        <v>988</v>
      </c>
      <c r="J45" s="3"/>
      <c r="K45" s="3"/>
      <c r="L45" s="3"/>
      <c r="M45" s="3"/>
      <c r="N45" s="3"/>
      <c r="O45" s="3"/>
      <c r="P45" s="3"/>
      <c r="Q45" s="14"/>
      <c r="R45" s="15"/>
      <c r="Y45" s="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2:252" ht="16.5" customHeight="1" x14ac:dyDescent="0.25">
      <c r="B46" s="11"/>
      <c r="C46" s="89" t="s">
        <v>129</v>
      </c>
      <c r="D46" s="91" t="s">
        <v>130</v>
      </c>
      <c r="E46" s="91" t="s">
        <v>122</v>
      </c>
      <c r="F46" s="91" t="s">
        <v>123</v>
      </c>
      <c r="G46" s="91" t="s">
        <v>113</v>
      </c>
      <c r="H46" s="41">
        <f>COUNTIF('Whole School EAL'!E:E,C46)</f>
        <v>0</v>
      </c>
      <c r="I46" s="47" t="s">
        <v>989</v>
      </c>
      <c r="J46" s="3"/>
      <c r="K46" s="3"/>
      <c r="L46" s="3"/>
      <c r="M46" s="3"/>
      <c r="N46" s="3"/>
      <c r="O46" s="3"/>
      <c r="P46" s="3"/>
      <c r="Q46" s="14"/>
      <c r="R46" s="15"/>
      <c r="Y46" s="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2:252" ht="16.5" customHeight="1" x14ac:dyDescent="0.25">
      <c r="B47" s="11"/>
      <c r="C47" s="89" t="s">
        <v>131</v>
      </c>
      <c r="D47" s="91" t="s">
        <v>132</v>
      </c>
      <c r="E47" s="91" t="s">
        <v>122</v>
      </c>
      <c r="F47" s="91" t="s">
        <v>123</v>
      </c>
      <c r="G47" s="91" t="s">
        <v>113</v>
      </c>
      <c r="H47" s="41">
        <f>COUNTIF('Whole School EAL'!E:E,C47)</f>
        <v>0</v>
      </c>
      <c r="I47" s="47" t="s">
        <v>990</v>
      </c>
      <c r="J47" s="3"/>
      <c r="K47" s="3"/>
      <c r="L47" s="3"/>
      <c r="M47" s="3"/>
      <c r="N47" s="3"/>
      <c r="O47" s="3"/>
      <c r="P47" s="3"/>
      <c r="Q47" s="14"/>
      <c r="R47" s="15"/>
      <c r="Y47" s="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2:252" ht="16.5" customHeight="1" x14ac:dyDescent="0.25">
      <c r="B48" s="11"/>
      <c r="C48" s="89" t="s">
        <v>133</v>
      </c>
      <c r="D48" s="91" t="s">
        <v>134</v>
      </c>
      <c r="E48" s="91" t="s">
        <v>122</v>
      </c>
      <c r="F48" s="91" t="s">
        <v>123</v>
      </c>
      <c r="G48" s="91" t="s">
        <v>113</v>
      </c>
      <c r="H48" s="41">
        <f>COUNTIF('Whole School EAL'!E:E,C48)</f>
        <v>0</v>
      </c>
      <c r="I48" s="47" t="s">
        <v>991</v>
      </c>
      <c r="J48" s="3"/>
      <c r="K48" s="3"/>
      <c r="L48" s="3"/>
      <c r="M48" s="3"/>
      <c r="N48" s="3"/>
      <c r="O48" s="3"/>
      <c r="P48" s="3"/>
      <c r="Q48" s="14"/>
      <c r="R48" s="15"/>
      <c r="Y48" s="3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2:252" ht="16.5" customHeight="1" x14ac:dyDescent="0.25">
      <c r="B49" s="11"/>
      <c r="C49" s="89" t="s">
        <v>135</v>
      </c>
      <c r="D49" s="91" t="s">
        <v>136</v>
      </c>
      <c r="E49" s="91" t="s">
        <v>122</v>
      </c>
      <c r="F49" s="91" t="s">
        <v>123</v>
      </c>
      <c r="G49" s="91" t="s">
        <v>113</v>
      </c>
      <c r="H49" s="41">
        <f>COUNTIF('Whole School EAL'!E:E,C49)</f>
        <v>0</v>
      </c>
      <c r="I49" s="47" t="s">
        <v>992</v>
      </c>
      <c r="J49" s="3"/>
      <c r="K49" s="3"/>
      <c r="L49" s="3"/>
      <c r="M49" s="3"/>
      <c r="N49" s="3"/>
      <c r="O49" s="3"/>
      <c r="P49" s="3"/>
      <c r="Q49" s="14"/>
      <c r="R49" s="15"/>
      <c r="Y49" s="3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2:252" ht="16.5" customHeight="1" x14ac:dyDescent="0.25">
      <c r="B50" s="11"/>
      <c r="C50" s="89" t="s">
        <v>137</v>
      </c>
      <c r="D50" s="91" t="s">
        <v>138</v>
      </c>
      <c r="E50" s="91" t="s">
        <v>122</v>
      </c>
      <c r="F50" s="91" t="s">
        <v>123</v>
      </c>
      <c r="G50" s="91" t="s">
        <v>113</v>
      </c>
      <c r="H50" s="41">
        <f>COUNTIF('Whole School EAL'!E:E,C50)</f>
        <v>0</v>
      </c>
      <c r="I50" s="47" t="s">
        <v>993</v>
      </c>
      <c r="J50" s="3"/>
      <c r="K50" s="3"/>
      <c r="L50" s="3"/>
      <c r="M50" s="3"/>
      <c r="N50" s="3"/>
      <c r="O50" s="3"/>
      <c r="P50" s="3"/>
      <c r="Q50" s="14"/>
      <c r="R50" s="15"/>
      <c r="Y50" s="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2:252" ht="16.5" customHeight="1" x14ac:dyDescent="0.25">
      <c r="B51" s="11"/>
      <c r="C51" s="89" t="s">
        <v>18</v>
      </c>
      <c r="D51" s="91" t="s">
        <v>139</v>
      </c>
      <c r="E51" s="91" t="s">
        <v>122</v>
      </c>
      <c r="F51" s="91" t="s">
        <v>123</v>
      </c>
      <c r="G51" s="91" t="s">
        <v>113</v>
      </c>
      <c r="H51" s="41">
        <f>COUNTIF('Whole School EAL'!E:E,C51)</f>
        <v>0</v>
      </c>
      <c r="I51" s="47" t="s">
        <v>994</v>
      </c>
      <c r="J51" s="3"/>
      <c r="K51" s="3"/>
      <c r="L51" s="3"/>
      <c r="M51" s="3"/>
      <c r="N51" s="3"/>
      <c r="O51" s="3"/>
      <c r="P51" s="3"/>
      <c r="Q51" s="14"/>
      <c r="R51" s="15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2:252" ht="16.5" customHeight="1" x14ac:dyDescent="0.25">
      <c r="B52" s="11"/>
      <c r="C52" s="89" t="s">
        <v>14</v>
      </c>
      <c r="D52" s="91" t="s">
        <v>140</v>
      </c>
      <c r="E52" s="91" t="s">
        <v>14</v>
      </c>
      <c r="F52" s="91" t="s">
        <v>140</v>
      </c>
      <c r="G52" s="91" t="s">
        <v>141</v>
      </c>
      <c r="H52" s="41">
        <f>COUNTIF('Whole School EAL'!E:E,C52)</f>
        <v>0</v>
      </c>
      <c r="I52" s="47" t="s">
        <v>995</v>
      </c>
      <c r="J52" s="3"/>
      <c r="K52" s="3"/>
      <c r="L52" s="3"/>
      <c r="M52" s="3"/>
      <c r="N52" s="3"/>
      <c r="O52" s="3"/>
      <c r="P52" s="3"/>
      <c r="Q52" s="14"/>
      <c r="R52" s="15"/>
      <c r="Y52" s="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2:252" ht="16.5" customHeight="1" x14ac:dyDescent="0.25">
      <c r="B53" s="11"/>
      <c r="C53" s="89" t="s">
        <v>142</v>
      </c>
      <c r="D53" s="91" t="s">
        <v>143</v>
      </c>
      <c r="E53" s="91" t="s">
        <v>142</v>
      </c>
      <c r="F53" s="91" t="s">
        <v>143</v>
      </c>
      <c r="G53" s="91" t="s">
        <v>141</v>
      </c>
      <c r="H53" s="41">
        <f>COUNTIF('Whole School EAL'!E:E,C53)</f>
        <v>0</v>
      </c>
      <c r="I53" s="47" t="s">
        <v>996</v>
      </c>
      <c r="J53" s="3"/>
      <c r="K53" s="3"/>
      <c r="L53" s="3"/>
      <c r="M53" s="3"/>
      <c r="N53" s="3"/>
      <c r="O53" s="3"/>
      <c r="P53" s="3"/>
      <c r="Q53" s="14"/>
      <c r="R53" s="15"/>
      <c r="Y53" s="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2:252" ht="16.5" customHeight="1" x14ac:dyDescent="0.25">
      <c r="B54" s="11"/>
      <c r="C54" s="89" t="s">
        <v>10</v>
      </c>
      <c r="D54" s="91" t="s">
        <v>144</v>
      </c>
      <c r="E54" s="91" t="s">
        <v>142</v>
      </c>
      <c r="F54" s="91" t="s">
        <v>143</v>
      </c>
      <c r="G54" s="91" t="s">
        <v>141</v>
      </c>
      <c r="H54" s="41">
        <f>COUNTIF('Whole School EAL'!E:E,C54)</f>
        <v>0</v>
      </c>
      <c r="I54" s="47" t="s">
        <v>997</v>
      </c>
      <c r="J54" s="3"/>
      <c r="K54" s="3"/>
      <c r="L54" s="3"/>
      <c r="M54" s="3"/>
      <c r="N54" s="3"/>
      <c r="O54" s="3"/>
      <c r="P54" s="3"/>
      <c r="Q54" s="14"/>
      <c r="R54" s="15"/>
      <c r="Y54" s="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2:252" ht="16.5" customHeight="1" x14ac:dyDescent="0.25">
      <c r="B55" s="11"/>
      <c r="C55" s="89" t="s">
        <v>145</v>
      </c>
      <c r="D55" s="91" t="s">
        <v>146</v>
      </c>
      <c r="E55" s="91" t="s">
        <v>142</v>
      </c>
      <c r="F55" s="91" t="s">
        <v>143</v>
      </c>
      <c r="G55" s="91" t="s">
        <v>141</v>
      </c>
      <c r="H55" s="41">
        <f>COUNTIF('Whole School EAL'!E:E,C55)</f>
        <v>0</v>
      </c>
      <c r="I55" s="47" t="s">
        <v>998</v>
      </c>
      <c r="J55" s="3"/>
      <c r="K55" s="3"/>
      <c r="L55" s="3"/>
      <c r="M55" s="3"/>
      <c r="N55" s="3"/>
      <c r="O55" s="3"/>
      <c r="P55" s="3"/>
      <c r="Q55" s="14"/>
      <c r="R55" s="15"/>
      <c r="Y55" s="3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2:252" ht="16.5" customHeight="1" x14ac:dyDescent="0.25">
      <c r="B56" s="11"/>
      <c r="C56" s="89" t="s">
        <v>9</v>
      </c>
      <c r="D56" s="91" t="s">
        <v>147</v>
      </c>
      <c r="E56" s="91" t="s">
        <v>142</v>
      </c>
      <c r="F56" s="91" t="s">
        <v>143</v>
      </c>
      <c r="G56" s="91" t="s">
        <v>141</v>
      </c>
      <c r="H56" s="41">
        <f>COUNTIF('Whole School EAL'!E:E,C56)</f>
        <v>0</v>
      </c>
      <c r="I56" s="47" t="s">
        <v>999</v>
      </c>
      <c r="J56" s="13"/>
      <c r="K56" s="13"/>
      <c r="L56" s="13"/>
      <c r="M56" s="13"/>
      <c r="N56" s="13"/>
      <c r="O56" s="13"/>
      <c r="P56" s="13"/>
      <c r="Q56" s="14"/>
      <c r="R56" s="15"/>
      <c r="S56" s="1"/>
      <c r="T56" s="1"/>
      <c r="U56" s="1"/>
      <c r="V56" s="1"/>
      <c r="W56" s="1"/>
      <c r="X56" s="1"/>
      <c r="Y56" s="3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2:252" ht="16.5" customHeight="1" x14ac:dyDescent="0.25">
      <c r="B57" s="11"/>
      <c r="C57" s="89" t="s">
        <v>44</v>
      </c>
      <c r="D57" s="91" t="s">
        <v>148</v>
      </c>
      <c r="E57" s="91" t="s">
        <v>44</v>
      </c>
      <c r="F57" s="91" t="s">
        <v>148</v>
      </c>
      <c r="G57" s="91" t="s">
        <v>141</v>
      </c>
      <c r="H57" s="41">
        <f>COUNTIF('Whole School EAL'!E:E,C57)</f>
        <v>0</v>
      </c>
      <c r="I57" s="47" t="s">
        <v>1000</v>
      </c>
      <c r="J57" s="13"/>
      <c r="K57" s="13"/>
      <c r="L57" s="13"/>
      <c r="M57" s="13"/>
      <c r="N57" s="13"/>
      <c r="O57" s="13"/>
      <c r="P57" s="13"/>
      <c r="Q57" s="14"/>
      <c r="R57" s="15"/>
      <c r="S57" s="1"/>
      <c r="T57" s="1"/>
      <c r="U57" s="1"/>
      <c r="V57" s="1"/>
      <c r="W57" s="1"/>
      <c r="X57" s="1"/>
      <c r="Y57" s="3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2:252" ht="16.5" customHeight="1" x14ac:dyDescent="0.25">
      <c r="B58" s="11"/>
      <c r="C58" s="89" t="s">
        <v>149</v>
      </c>
      <c r="D58" s="91" t="s">
        <v>150</v>
      </c>
      <c r="E58" s="91" t="s">
        <v>149</v>
      </c>
      <c r="F58" s="91" t="s">
        <v>150</v>
      </c>
      <c r="G58" s="91" t="s">
        <v>141</v>
      </c>
      <c r="H58" s="41">
        <f>COUNTIF('Whole School EAL'!E:E,C58)</f>
        <v>0</v>
      </c>
      <c r="I58" s="47" t="s">
        <v>1001</v>
      </c>
      <c r="J58" s="13"/>
      <c r="K58" s="13"/>
      <c r="L58" s="13"/>
      <c r="M58" s="13"/>
      <c r="N58" s="13"/>
      <c r="O58" s="13"/>
      <c r="P58" s="13"/>
      <c r="Q58" s="14"/>
      <c r="R58" s="15"/>
      <c r="S58" s="1"/>
      <c r="T58" s="1"/>
      <c r="U58" s="1"/>
      <c r="V58" s="1"/>
      <c r="W58" s="1"/>
      <c r="X58" s="1"/>
      <c r="Y58" s="3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2:252" ht="16.5" customHeight="1" x14ac:dyDescent="0.25">
      <c r="B59" s="11"/>
      <c r="C59" s="89" t="s">
        <v>151</v>
      </c>
      <c r="D59" s="91" t="s">
        <v>152</v>
      </c>
      <c r="E59" s="91" t="s">
        <v>149</v>
      </c>
      <c r="F59" s="91" t="s">
        <v>150</v>
      </c>
      <c r="G59" s="91" t="s">
        <v>141</v>
      </c>
      <c r="H59" s="41">
        <f>COUNTIF('Whole School EAL'!E:E,C59)</f>
        <v>0</v>
      </c>
      <c r="I59" s="47" t="s">
        <v>1002</v>
      </c>
      <c r="J59" s="13"/>
      <c r="K59" s="13"/>
      <c r="L59" s="13"/>
      <c r="M59" s="13"/>
      <c r="N59" s="13"/>
      <c r="O59" s="13"/>
      <c r="P59" s="13"/>
      <c r="Q59" s="14"/>
      <c r="R59" s="15"/>
      <c r="S59" s="1"/>
      <c r="T59" s="1"/>
      <c r="U59" s="1"/>
      <c r="V59" s="1"/>
      <c r="W59" s="1"/>
      <c r="X59" s="1"/>
      <c r="Y59" s="3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2:252" ht="16.5" customHeight="1" x14ac:dyDescent="0.25">
      <c r="B60" s="11"/>
      <c r="C60" s="89" t="s">
        <v>153</v>
      </c>
      <c r="D60" s="91" t="s">
        <v>154</v>
      </c>
      <c r="E60" s="91" t="s">
        <v>149</v>
      </c>
      <c r="F60" s="91" t="s">
        <v>150</v>
      </c>
      <c r="G60" s="91" t="s">
        <v>141</v>
      </c>
      <c r="H60" s="41">
        <f>COUNTIF('Whole School EAL'!E:E,C60)</f>
        <v>0</v>
      </c>
      <c r="I60" s="47" t="s">
        <v>1003</v>
      </c>
      <c r="J60" s="13"/>
      <c r="K60" s="13"/>
      <c r="L60" s="13"/>
      <c r="M60" s="13"/>
      <c r="N60" s="13"/>
      <c r="O60" s="13"/>
      <c r="P60" s="13"/>
      <c r="Q60" s="14"/>
      <c r="R60" s="15"/>
      <c r="S60" s="1"/>
      <c r="T60" s="1"/>
      <c r="U60" s="1"/>
      <c r="V60" s="1"/>
      <c r="W60" s="1"/>
      <c r="X60" s="1"/>
      <c r="Y60" s="3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2:252" ht="16.5" customHeight="1" x14ac:dyDescent="0.25">
      <c r="B61" s="11"/>
      <c r="C61" s="89" t="s">
        <v>155</v>
      </c>
      <c r="D61" s="91" t="s">
        <v>156</v>
      </c>
      <c r="E61" s="91" t="s">
        <v>149</v>
      </c>
      <c r="F61" s="91" t="s">
        <v>150</v>
      </c>
      <c r="G61" s="91" t="s">
        <v>141</v>
      </c>
      <c r="H61" s="41">
        <f>COUNTIF('Whole School EAL'!E:E,C61)</f>
        <v>0</v>
      </c>
      <c r="I61" s="47" t="s">
        <v>1004</v>
      </c>
      <c r="J61" s="13"/>
      <c r="K61" s="13"/>
      <c r="L61" s="13"/>
      <c r="M61" s="13"/>
      <c r="N61" s="13"/>
      <c r="O61" s="13"/>
      <c r="P61" s="13"/>
      <c r="Q61" s="14"/>
      <c r="R61" s="15"/>
      <c r="S61" s="1"/>
      <c r="T61" s="1"/>
      <c r="U61" s="1"/>
      <c r="V61" s="1"/>
      <c r="W61" s="1"/>
      <c r="X61" s="1"/>
      <c r="Y61" s="3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2:252" ht="16.5" customHeight="1" x14ac:dyDescent="0.25">
      <c r="B62" s="11"/>
      <c r="C62" s="89" t="s">
        <v>157</v>
      </c>
      <c r="D62" s="91" t="s">
        <v>158</v>
      </c>
      <c r="E62" s="91" t="s">
        <v>149</v>
      </c>
      <c r="F62" s="91" t="s">
        <v>150</v>
      </c>
      <c r="G62" s="91" t="s">
        <v>141</v>
      </c>
      <c r="H62" s="41">
        <f>COUNTIF('Whole School EAL'!E:E,C62)</f>
        <v>0</v>
      </c>
      <c r="I62" s="47" t="s">
        <v>1005</v>
      </c>
      <c r="J62" s="13"/>
      <c r="K62" s="13"/>
      <c r="L62" s="13"/>
      <c r="M62" s="13"/>
      <c r="N62" s="13"/>
      <c r="O62" s="13"/>
      <c r="P62" s="13"/>
      <c r="Q62" s="14"/>
      <c r="R62" s="15"/>
      <c r="S62" s="1"/>
      <c r="T62" s="1"/>
      <c r="U62" s="1"/>
      <c r="V62" s="1"/>
      <c r="W62" s="1"/>
      <c r="X62" s="1"/>
      <c r="Y62" s="3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2:252" ht="16.5" customHeight="1" x14ac:dyDescent="0.25">
      <c r="B63" s="11"/>
      <c r="C63" s="89" t="s">
        <v>159</v>
      </c>
      <c r="D63" s="91" t="s">
        <v>160</v>
      </c>
      <c r="E63" s="91" t="s">
        <v>149</v>
      </c>
      <c r="F63" s="91" t="s">
        <v>150</v>
      </c>
      <c r="G63" s="91" t="s">
        <v>141</v>
      </c>
      <c r="H63" s="41">
        <f>COUNTIF('Whole School EAL'!E:E,C63)</f>
        <v>0</v>
      </c>
      <c r="I63" s="47" t="s">
        <v>1006</v>
      </c>
      <c r="J63" s="13"/>
      <c r="K63" s="13"/>
      <c r="L63" s="13"/>
      <c r="M63" s="13"/>
      <c r="N63" s="13"/>
      <c r="O63" s="13"/>
      <c r="P63" s="13"/>
      <c r="Q63" s="14"/>
      <c r="R63" s="15"/>
      <c r="S63" s="1"/>
      <c r="T63" s="1"/>
      <c r="U63" s="1"/>
      <c r="V63" s="1"/>
      <c r="W63" s="1"/>
      <c r="X63" s="1"/>
      <c r="Y63" s="3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2:252" ht="16.5" customHeight="1" x14ac:dyDescent="0.25">
      <c r="B64" s="11"/>
      <c r="C64" s="89" t="s">
        <v>161</v>
      </c>
      <c r="D64" s="91" t="s">
        <v>162</v>
      </c>
      <c r="E64" s="91" t="s">
        <v>149</v>
      </c>
      <c r="F64" s="91" t="s">
        <v>150</v>
      </c>
      <c r="G64" s="91" t="s">
        <v>141</v>
      </c>
      <c r="H64" s="41">
        <f>COUNTIF('Whole School EAL'!E:E,C64)</f>
        <v>0</v>
      </c>
      <c r="I64" s="47" t="s">
        <v>1007</v>
      </c>
      <c r="J64" s="13"/>
      <c r="K64" s="13"/>
      <c r="L64" s="13"/>
      <c r="M64" s="13"/>
      <c r="N64" s="13"/>
      <c r="O64" s="13"/>
      <c r="P64" s="13"/>
      <c r="Q64" s="14"/>
      <c r="R64" s="15"/>
      <c r="S64" s="1"/>
      <c r="T64" s="1"/>
      <c r="U64" s="1"/>
      <c r="V64" s="1"/>
      <c r="W64" s="1"/>
      <c r="X64" s="1"/>
      <c r="Y64" s="3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2:252" ht="16.5" customHeight="1" x14ac:dyDescent="0.25">
      <c r="B65" s="11"/>
      <c r="C65" s="89" t="s">
        <v>19</v>
      </c>
      <c r="D65" s="91" t="s">
        <v>163</v>
      </c>
      <c r="E65" s="91" t="s">
        <v>149</v>
      </c>
      <c r="F65" s="91" t="s">
        <v>150</v>
      </c>
      <c r="G65" s="91" t="s">
        <v>141</v>
      </c>
      <c r="H65" s="41">
        <f>COUNTIF('Whole School EAL'!E:E,C65)</f>
        <v>0</v>
      </c>
      <c r="I65" s="47" t="s">
        <v>1008</v>
      </c>
      <c r="J65" s="13"/>
      <c r="K65" s="13"/>
      <c r="L65" s="13"/>
      <c r="M65" s="13"/>
      <c r="N65" s="13"/>
      <c r="O65" s="13"/>
      <c r="P65" s="13"/>
      <c r="Q65" s="14"/>
      <c r="R65" s="15"/>
      <c r="S65" s="1"/>
      <c r="T65" s="1"/>
      <c r="U65" s="1"/>
      <c r="V65" s="1"/>
      <c r="W65" s="1"/>
      <c r="X65" s="1"/>
      <c r="Y65" s="3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2:252" ht="16.5" customHeight="1" x14ac:dyDescent="0.25">
      <c r="B66" s="11"/>
      <c r="C66" s="89" t="s">
        <v>45</v>
      </c>
      <c r="D66" s="91" t="s">
        <v>164</v>
      </c>
      <c r="E66" s="91" t="s">
        <v>45</v>
      </c>
      <c r="F66" s="91" t="s">
        <v>165</v>
      </c>
      <c r="G66" s="91" t="s">
        <v>166</v>
      </c>
      <c r="H66" s="41">
        <f>COUNTIF('Whole School EAL'!E:E,C66)</f>
        <v>0</v>
      </c>
      <c r="I66" s="47" t="s">
        <v>1009</v>
      </c>
      <c r="J66" s="13"/>
      <c r="K66" s="13"/>
      <c r="L66" s="13"/>
      <c r="M66" s="13"/>
      <c r="N66" s="13"/>
      <c r="O66" s="13"/>
      <c r="P66" s="13"/>
      <c r="Q66" s="14"/>
      <c r="R66" s="15"/>
      <c r="S66" s="1"/>
      <c r="T66" s="1"/>
      <c r="U66" s="1"/>
      <c r="V66" s="1"/>
      <c r="W66" s="1"/>
      <c r="X66" s="1"/>
      <c r="Y66" s="3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2:252" ht="16.5" customHeight="1" x14ac:dyDescent="0.25">
      <c r="B67" s="11"/>
      <c r="C67" s="89" t="s">
        <v>167</v>
      </c>
      <c r="D67" s="91" t="s">
        <v>168</v>
      </c>
      <c r="E67" s="91" t="s">
        <v>167</v>
      </c>
      <c r="F67" s="91" t="s">
        <v>169</v>
      </c>
      <c r="G67" s="91" t="s">
        <v>166</v>
      </c>
      <c r="H67" s="41">
        <f>COUNTIF('Whole School EAL'!E:E,C67)</f>
        <v>0</v>
      </c>
      <c r="I67" s="47" t="s">
        <v>1010</v>
      </c>
      <c r="J67" s="13"/>
      <c r="K67" s="13"/>
      <c r="L67" s="13"/>
      <c r="M67" s="13"/>
      <c r="N67" s="13"/>
      <c r="O67" s="13"/>
      <c r="P67" s="13"/>
      <c r="Q67" s="14"/>
      <c r="R67" s="15"/>
      <c r="S67" s="1"/>
      <c r="T67" s="1"/>
      <c r="U67" s="1"/>
      <c r="V67" s="1"/>
      <c r="W67" s="1"/>
      <c r="X67" s="1"/>
      <c r="Y67" s="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2:252" ht="16.5" customHeight="1" x14ac:dyDescent="0.25">
      <c r="B68" s="11"/>
      <c r="C68" s="89" t="s">
        <v>170</v>
      </c>
      <c r="D68" s="91" t="s">
        <v>171</v>
      </c>
      <c r="E68" s="91" t="s">
        <v>167</v>
      </c>
      <c r="F68" s="91" t="s">
        <v>169</v>
      </c>
      <c r="G68" s="91" t="s">
        <v>166</v>
      </c>
      <c r="H68" s="41">
        <f>COUNTIF('Whole School EAL'!E:E,C68)</f>
        <v>0</v>
      </c>
      <c r="I68" s="47" t="s">
        <v>1011</v>
      </c>
      <c r="J68" s="13"/>
      <c r="K68" s="13"/>
      <c r="L68" s="13"/>
      <c r="M68" s="13"/>
      <c r="N68" s="13"/>
      <c r="O68" s="13"/>
      <c r="P68" s="13"/>
      <c r="Q68" s="14"/>
      <c r="R68" s="15"/>
      <c r="S68" s="1"/>
      <c r="T68" s="1"/>
      <c r="U68" s="1"/>
      <c r="V68" s="1"/>
      <c r="W68" s="1"/>
      <c r="X68" s="1"/>
      <c r="Y68" s="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2:252" ht="16.5" customHeight="1" x14ac:dyDescent="0.25">
      <c r="B69" s="11"/>
      <c r="C69" s="89" t="s">
        <v>172</v>
      </c>
      <c r="D69" s="91" t="s">
        <v>173</v>
      </c>
      <c r="E69" s="91" t="s">
        <v>167</v>
      </c>
      <c r="F69" s="91" t="s">
        <v>169</v>
      </c>
      <c r="G69" s="91" t="s">
        <v>166</v>
      </c>
      <c r="H69" s="41">
        <f>COUNTIF('Whole School EAL'!E:E,C69)</f>
        <v>0</v>
      </c>
      <c r="I69" s="47" t="s">
        <v>1012</v>
      </c>
      <c r="J69" s="13"/>
      <c r="K69" s="13"/>
      <c r="L69" s="13"/>
      <c r="M69" s="13"/>
      <c r="N69" s="13"/>
      <c r="O69" s="13"/>
      <c r="P69" s="13"/>
      <c r="Q69" s="14"/>
      <c r="R69" s="15"/>
      <c r="S69" s="1"/>
      <c r="T69" s="1"/>
      <c r="U69" s="1"/>
      <c r="V69" s="1"/>
      <c r="W69" s="1"/>
      <c r="X69" s="1"/>
      <c r="Y69" s="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2:252" ht="16.5" customHeight="1" x14ac:dyDescent="0.25">
      <c r="B70" s="11"/>
      <c r="C70" s="89" t="s">
        <v>46</v>
      </c>
      <c r="D70" s="91" t="s">
        <v>174</v>
      </c>
      <c r="E70" s="91" t="s">
        <v>167</v>
      </c>
      <c r="F70" s="91" t="s">
        <v>169</v>
      </c>
      <c r="G70" s="91" t="s">
        <v>166</v>
      </c>
      <c r="H70" s="41">
        <f>COUNTIF('Whole School EAL'!E:E,C70)</f>
        <v>0</v>
      </c>
      <c r="I70" s="47" t="s">
        <v>1013</v>
      </c>
      <c r="J70" s="13"/>
      <c r="K70" s="13"/>
      <c r="L70" s="13"/>
      <c r="M70" s="13"/>
      <c r="N70" s="13"/>
      <c r="O70" s="13"/>
      <c r="P70" s="13"/>
      <c r="Q70" s="14"/>
      <c r="R70" s="15"/>
      <c r="S70" s="1"/>
      <c r="T70" s="1"/>
      <c r="U70" s="1"/>
      <c r="V70" s="1"/>
      <c r="W70" s="1"/>
      <c r="X70" s="1"/>
      <c r="Y70" s="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2:252" ht="16.5" customHeight="1" x14ac:dyDescent="0.25">
      <c r="B71" s="11"/>
      <c r="C71" s="89" t="s">
        <v>37</v>
      </c>
      <c r="D71" s="91" t="s">
        <v>175</v>
      </c>
      <c r="E71" s="91" t="s">
        <v>167</v>
      </c>
      <c r="F71" s="91" t="s">
        <v>169</v>
      </c>
      <c r="G71" s="91" t="s">
        <v>166</v>
      </c>
      <c r="H71" s="41">
        <f>COUNTIF('Whole School EAL'!E:E,C71)</f>
        <v>0</v>
      </c>
      <c r="I71" s="47" t="s">
        <v>1014</v>
      </c>
      <c r="J71" s="13"/>
      <c r="K71" s="13"/>
      <c r="L71" s="13"/>
      <c r="M71" s="13"/>
      <c r="N71" s="13"/>
      <c r="O71" s="13"/>
      <c r="P71" s="13"/>
      <c r="Q71" s="14"/>
      <c r="R71" s="15"/>
      <c r="S71" s="1"/>
      <c r="T71" s="1"/>
      <c r="U71" s="1"/>
      <c r="V71" s="1"/>
      <c r="W71" s="1"/>
      <c r="X71" s="1"/>
      <c r="Y71" s="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2:252" ht="16.5" customHeight="1" x14ac:dyDescent="0.25">
      <c r="B72" s="11"/>
      <c r="C72" s="89" t="s">
        <v>176</v>
      </c>
      <c r="D72" s="91" t="s">
        <v>177</v>
      </c>
      <c r="E72" s="91" t="s">
        <v>167</v>
      </c>
      <c r="F72" s="91" t="s">
        <v>169</v>
      </c>
      <c r="G72" s="91" t="s">
        <v>166</v>
      </c>
      <c r="H72" s="41">
        <f>COUNTIF('Whole School EAL'!E:E,C72)</f>
        <v>0</v>
      </c>
      <c r="I72" s="47" t="s">
        <v>1015</v>
      </c>
      <c r="J72" s="13"/>
      <c r="K72" s="13"/>
      <c r="L72" s="13"/>
      <c r="M72" s="13"/>
      <c r="N72" s="13"/>
      <c r="O72" s="13"/>
      <c r="P72" s="13"/>
      <c r="Q72" s="14"/>
      <c r="R72" s="15"/>
      <c r="S72" s="1"/>
      <c r="T72" s="1"/>
      <c r="U72" s="1"/>
      <c r="V72" s="1"/>
      <c r="W72" s="1"/>
      <c r="X72" s="1"/>
      <c r="Y72" s="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2:252" ht="16.5" customHeight="1" x14ac:dyDescent="0.25">
      <c r="B73" s="11"/>
      <c r="C73" s="89" t="s">
        <v>178</v>
      </c>
      <c r="D73" s="91" t="s">
        <v>179</v>
      </c>
      <c r="E73" s="91" t="s">
        <v>167</v>
      </c>
      <c r="F73" s="91" t="s">
        <v>169</v>
      </c>
      <c r="G73" s="91" t="s">
        <v>166</v>
      </c>
      <c r="H73" s="41">
        <f>COUNTIF('Whole School EAL'!E:E,C73)</f>
        <v>0</v>
      </c>
      <c r="I73" s="47" t="s">
        <v>1016</v>
      </c>
      <c r="J73" s="13"/>
      <c r="K73" s="13"/>
      <c r="L73" s="13"/>
      <c r="M73" s="13"/>
      <c r="N73" s="13"/>
      <c r="O73" s="13"/>
      <c r="P73" s="13"/>
      <c r="Q73" s="14"/>
      <c r="R73" s="15"/>
      <c r="S73" s="1"/>
      <c r="T73" s="1"/>
      <c r="U73" s="1"/>
      <c r="V73" s="1"/>
      <c r="W73" s="1"/>
      <c r="X73" s="1"/>
      <c r="Y73" s="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2:252" ht="16.5" customHeight="1" x14ac:dyDescent="0.25">
      <c r="B74" s="11"/>
      <c r="C74" s="89" t="s">
        <v>180</v>
      </c>
      <c r="D74" s="91" t="s">
        <v>181</v>
      </c>
      <c r="E74" s="91" t="s">
        <v>167</v>
      </c>
      <c r="F74" s="91" t="s">
        <v>169</v>
      </c>
      <c r="G74" s="91" t="s">
        <v>166</v>
      </c>
      <c r="H74" s="41">
        <f>COUNTIF('Whole School EAL'!E:E,C74)</f>
        <v>0</v>
      </c>
      <c r="I74" s="47" t="s">
        <v>1017</v>
      </c>
      <c r="J74" s="13"/>
      <c r="K74" s="13"/>
      <c r="L74" s="13"/>
      <c r="M74" s="13"/>
      <c r="N74" s="13"/>
      <c r="O74" s="13"/>
      <c r="P74" s="13"/>
      <c r="Q74" s="14"/>
      <c r="R74" s="15"/>
      <c r="S74" s="1"/>
      <c r="T74" s="1"/>
      <c r="U74" s="1"/>
      <c r="V74" s="1"/>
      <c r="W74" s="1"/>
      <c r="X74" s="1"/>
      <c r="Y74" s="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2:252" ht="16.5" customHeight="1" x14ac:dyDescent="0.25">
      <c r="B75" s="11"/>
      <c r="C75" s="89" t="s">
        <v>21</v>
      </c>
      <c r="D75" s="91" t="s">
        <v>182</v>
      </c>
      <c r="E75" s="91" t="s">
        <v>167</v>
      </c>
      <c r="F75" s="91" t="s">
        <v>169</v>
      </c>
      <c r="G75" s="91" t="s">
        <v>166</v>
      </c>
      <c r="H75" s="41">
        <f>COUNTIF('Whole School EAL'!E:E,C75)</f>
        <v>0</v>
      </c>
      <c r="I75" s="47" t="s">
        <v>1018</v>
      </c>
      <c r="J75" s="13"/>
      <c r="K75" s="13"/>
      <c r="L75" s="13"/>
      <c r="M75" s="13"/>
      <c r="N75" s="13"/>
      <c r="O75" s="13"/>
      <c r="P75" s="13"/>
      <c r="Q75" s="14"/>
      <c r="R75" s="15"/>
      <c r="S75" s="1"/>
      <c r="T75" s="1"/>
      <c r="U75" s="1"/>
      <c r="V75" s="1"/>
      <c r="W75" s="1"/>
      <c r="X75" s="1"/>
      <c r="Y75" s="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2:252" ht="16.5" customHeight="1" x14ac:dyDescent="0.25">
      <c r="B76" s="11"/>
      <c r="C76" s="89" t="s">
        <v>183</v>
      </c>
      <c r="D76" s="91" t="s">
        <v>184</v>
      </c>
      <c r="E76" s="91" t="s">
        <v>183</v>
      </c>
      <c r="F76" s="91" t="s">
        <v>184</v>
      </c>
      <c r="G76" s="91" t="s">
        <v>166</v>
      </c>
      <c r="H76" s="41">
        <f>COUNTIF('Whole School EAL'!E:E,C76)</f>
        <v>0</v>
      </c>
      <c r="I76" s="47" t="s">
        <v>1019</v>
      </c>
      <c r="J76" s="13"/>
      <c r="K76" s="13"/>
      <c r="L76" s="13"/>
      <c r="M76" s="13"/>
      <c r="N76" s="13"/>
      <c r="O76" s="13"/>
      <c r="P76" s="13"/>
      <c r="Q76" s="14"/>
      <c r="R76" s="15"/>
      <c r="S76" s="1"/>
      <c r="T76" s="1"/>
      <c r="U76" s="1"/>
      <c r="V76" s="1"/>
      <c r="W76" s="1"/>
      <c r="X76" s="1"/>
      <c r="Y76" s="3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2:252" ht="16.5" customHeight="1" x14ac:dyDescent="0.25">
      <c r="B77" s="11"/>
      <c r="C77" s="89" t="s">
        <v>185</v>
      </c>
      <c r="D77" s="91" t="s">
        <v>186</v>
      </c>
      <c r="E77" s="91" t="s">
        <v>183</v>
      </c>
      <c r="F77" s="91" t="s">
        <v>187</v>
      </c>
      <c r="G77" s="91" t="s">
        <v>166</v>
      </c>
      <c r="H77" s="41">
        <f>COUNTIF('Whole School EAL'!E:E,C77)</f>
        <v>0</v>
      </c>
      <c r="I77" s="47" t="s">
        <v>1020</v>
      </c>
      <c r="J77" s="13"/>
      <c r="K77" s="13"/>
      <c r="L77" s="13"/>
      <c r="M77" s="13"/>
      <c r="N77" s="13"/>
      <c r="O77" s="13"/>
      <c r="P77" s="13"/>
      <c r="Q77" s="14"/>
      <c r="R77" s="15"/>
      <c r="S77" s="1"/>
      <c r="T77" s="1"/>
      <c r="U77" s="1"/>
      <c r="V77" s="1"/>
      <c r="W77" s="1"/>
      <c r="X77" s="1"/>
      <c r="Y77" s="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2:252" ht="16.5" customHeight="1" x14ac:dyDescent="0.25">
      <c r="B78" s="11"/>
      <c r="C78" s="89" t="s">
        <v>188</v>
      </c>
      <c r="D78" s="91" t="s">
        <v>189</v>
      </c>
      <c r="E78" s="91" t="s">
        <v>183</v>
      </c>
      <c r="F78" s="91" t="s">
        <v>187</v>
      </c>
      <c r="G78" s="91" t="s">
        <v>166</v>
      </c>
      <c r="H78" s="41">
        <f>COUNTIF('Whole School EAL'!E:E,C78)</f>
        <v>0</v>
      </c>
      <c r="I78" s="47" t="s">
        <v>1021</v>
      </c>
      <c r="J78" s="13"/>
      <c r="K78" s="13"/>
      <c r="L78" s="13"/>
      <c r="M78" s="13"/>
      <c r="N78" s="13"/>
      <c r="O78" s="13"/>
      <c r="P78" s="13"/>
      <c r="Q78" s="14"/>
      <c r="R78" s="15"/>
      <c r="S78" s="1"/>
      <c r="T78" s="1"/>
      <c r="U78" s="1"/>
      <c r="V78" s="1"/>
      <c r="W78" s="1"/>
      <c r="X78" s="1"/>
      <c r="Y78" s="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2:252" ht="16.5" customHeight="1" x14ac:dyDescent="0.25">
      <c r="B79" s="11"/>
      <c r="C79" s="89" t="s">
        <v>190</v>
      </c>
      <c r="D79" s="91" t="s">
        <v>191</v>
      </c>
      <c r="E79" s="91" t="s">
        <v>183</v>
      </c>
      <c r="F79" s="91" t="s">
        <v>187</v>
      </c>
      <c r="G79" s="91" t="s">
        <v>166</v>
      </c>
      <c r="H79" s="41">
        <f>COUNTIF('Whole School EAL'!E:E,C79)</f>
        <v>0</v>
      </c>
      <c r="I79" s="47" t="s">
        <v>1022</v>
      </c>
      <c r="J79" s="13"/>
      <c r="K79" s="13"/>
      <c r="L79" s="13"/>
      <c r="M79" s="13"/>
      <c r="N79" s="13"/>
      <c r="O79" s="13"/>
      <c r="P79" s="13"/>
      <c r="Q79" s="14"/>
      <c r="R79" s="15"/>
      <c r="S79" s="1"/>
      <c r="T79" s="1"/>
      <c r="U79" s="1"/>
      <c r="V79" s="1"/>
      <c r="W79" s="1"/>
      <c r="X79" s="1"/>
      <c r="Y79" s="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2:252" ht="16.5" customHeight="1" x14ac:dyDescent="0.25">
      <c r="B80" s="11"/>
      <c r="C80" s="89" t="s">
        <v>192</v>
      </c>
      <c r="D80" s="91" t="s">
        <v>193</v>
      </c>
      <c r="E80" s="91" t="s">
        <v>192</v>
      </c>
      <c r="F80" s="91" t="s">
        <v>193</v>
      </c>
      <c r="G80" s="91" t="s">
        <v>193</v>
      </c>
      <c r="H80" s="41">
        <f>COUNTIF('Whole School EAL'!E:E,C80)</f>
        <v>0</v>
      </c>
      <c r="I80" s="47" t="s">
        <v>1023</v>
      </c>
      <c r="J80" s="13"/>
      <c r="K80" s="13"/>
      <c r="L80" s="13"/>
      <c r="M80" s="13"/>
      <c r="N80" s="13"/>
      <c r="O80" s="13"/>
      <c r="P80" s="13"/>
      <c r="Q80" s="14"/>
      <c r="R80" s="15"/>
      <c r="S80" s="1"/>
      <c r="T80" s="1"/>
      <c r="U80" s="1"/>
      <c r="V80" s="1"/>
      <c r="W80" s="1"/>
      <c r="X80" s="1"/>
      <c r="Y80" s="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2:252" ht="16.5" customHeight="1" x14ac:dyDescent="0.25">
      <c r="B81" s="11"/>
      <c r="C81" s="89" t="s">
        <v>194</v>
      </c>
      <c r="D81" s="91" t="s">
        <v>195</v>
      </c>
      <c r="E81" s="91" t="s">
        <v>192</v>
      </c>
      <c r="F81" s="91" t="s">
        <v>193</v>
      </c>
      <c r="G81" s="91" t="s">
        <v>193</v>
      </c>
      <c r="H81" s="41">
        <f>COUNTIF('Whole School EAL'!E:E,C81)</f>
        <v>0</v>
      </c>
      <c r="I81" s="47" t="s">
        <v>1024</v>
      </c>
      <c r="J81" s="13"/>
      <c r="K81" s="13"/>
      <c r="L81" s="13"/>
      <c r="M81" s="13"/>
      <c r="N81" s="13"/>
      <c r="O81" s="13"/>
      <c r="P81" s="13"/>
      <c r="Q81" s="14"/>
      <c r="R81" s="15"/>
      <c r="S81" s="1"/>
      <c r="T81" s="1"/>
      <c r="U81" s="1"/>
      <c r="V81" s="1"/>
      <c r="W81" s="1"/>
      <c r="X81" s="1"/>
      <c r="Y81" s="3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2:252" ht="16.5" customHeight="1" x14ac:dyDescent="0.25">
      <c r="B82" s="11"/>
      <c r="C82" s="89" t="s">
        <v>196</v>
      </c>
      <c r="D82" s="91" t="s">
        <v>197</v>
      </c>
      <c r="E82" s="91" t="s">
        <v>192</v>
      </c>
      <c r="F82" s="91" t="s">
        <v>193</v>
      </c>
      <c r="G82" s="91" t="s">
        <v>193</v>
      </c>
      <c r="H82" s="41">
        <f>COUNTIF('Whole School EAL'!E:E,C82)</f>
        <v>0</v>
      </c>
      <c r="I82" s="47" t="s">
        <v>1025</v>
      </c>
      <c r="J82" s="13"/>
      <c r="K82" s="13"/>
      <c r="L82" s="13"/>
      <c r="M82" s="13"/>
      <c r="N82" s="13"/>
      <c r="O82" s="13"/>
      <c r="P82" s="13"/>
      <c r="Q82" s="14"/>
      <c r="R82" s="15"/>
      <c r="S82" s="1"/>
      <c r="T82" s="1"/>
      <c r="U82" s="1"/>
      <c r="V82" s="1"/>
      <c r="W82" s="1"/>
      <c r="X82" s="1"/>
      <c r="Y82" s="3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2:252" ht="16.5" customHeight="1" x14ac:dyDescent="0.25">
      <c r="B83" s="11"/>
      <c r="C83" s="89" t="s">
        <v>198</v>
      </c>
      <c r="D83" s="91" t="s">
        <v>199</v>
      </c>
      <c r="E83" s="91" t="s">
        <v>192</v>
      </c>
      <c r="F83" s="91" t="s">
        <v>193</v>
      </c>
      <c r="G83" s="91" t="s">
        <v>193</v>
      </c>
      <c r="H83" s="41">
        <f>COUNTIF('Whole School EAL'!E:E,C83)</f>
        <v>0</v>
      </c>
      <c r="I83" s="47" t="s">
        <v>1026</v>
      </c>
      <c r="J83" s="13"/>
      <c r="K83" s="13"/>
      <c r="L83" s="13"/>
      <c r="M83" s="13"/>
      <c r="N83" s="13"/>
      <c r="O83" s="13"/>
      <c r="P83" s="13"/>
      <c r="Q83" s="14"/>
      <c r="R83" s="15"/>
      <c r="S83" s="1"/>
      <c r="T83" s="1"/>
      <c r="U83" s="1"/>
      <c r="V83" s="1"/>
      <c r="W83" s="1"/>
      <c r="X83" s="1"/>
      <c r="Y83" s="3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2:252" ht="16.5" customHeight="1" x14ac:dyDescent="0.25">
      <c r="B84" s="11"/>
      <c r="C84" s="89" t="s">
        <v>200</v>
      </c>
      <c r="D84" s="91" t="s">
        <v>201</v>
      </c>
      <c r="E84" s="91" t="s">
        <v>192</v>
      </c>
      <c r="F84" s="91" t="s">
        <v>193</v>
      </c>
      <c r="G84" s="91" t="s">
        <v>193</v>
      </c>
      <c r="H84" s="41">
        <f>COUNTIF('Whole School EAL'!E:E,C84)</f>
        <v>0</v>
      </c>
      <c r="I84" s="47" t="s">
        <v>1027</v>
      </c>
      <c r="J84" s="13"/>
      <c r="K84" s="13"/>
      <c r="L84" s="13"/>
      <c r="M84" s="13"/>
      <c r="N84" s="13"/>
      <c r="O84" s="13"/>
      <c r="P84" s="13"/>
      <c r="Q84" s="14"/>
      <c r="R84" s="15"/>
      <c r="S84" s="1"/>
      <c r="T84" s="1"/>
      <c r="U84" s="1"/>
      <c r="V84" s="1"/>
      <c r="W84" s="1"/>
      <c r="X84" s="1"/>
      <c r="Y84" s="3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2:252" ht="16.5" customHeight="1" x14ac:dyDescent="0.25">
      <c r="B85" s="11"/>
      <c r="C85" s="89" t="s">
        <v>202</v>
      </c>
      <c r="D85" s="91" t="s">
        <v>203</v>
      </c>
      <c r="E85" s="91" t="s">
        <v>192</v>
      </c>
      <c r="F85" s="91" t="s">
        <v>193</v>
      </c>
      <c r="G85" s="91" t="s">
        <v>193</v>
      </c>
      <c r="H85" s="41">
        <f>COUNTIF('Whole School EAL'!E:E,C85)</f>
        <v>0</v>
      </c>
      <c r="I85" s="47" t="s">
        <v>1028</v>
      </c>
      <c r="J85" s="13"/>
      <c r="K85" s="13"/>
      <c r="L85" s="13"/>
      <c r="M85" s="13"/>
      <c r="N85" s="13"/>
      <c r="O85" s="13"/>
      <c r="P85" s="13"/>
      <c r="Q85" s="14"/>
      <c r="R85" s="15"/>
      <c r="S85" s="1"/>
      <c r="T85" s="1"/>
      <c r="U85" s="1"/>
      <c r="V85" s="1"/>
      <c r="W85" s="1"/>
      <c r="X85" s="1"/>
      <c r="Y85" s="3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2:252" ht="16.5" customHeight="1" x14ac:dyDescent="0.25">
      <c r="B86" s="11"/>
      <c r="C86" s="89" t="s">
        <v>204</v>
      </c>
      <c r="D86" s="91" t="s">
        <v>205</v>
      </c>
      <c r="E86" s="91" t="s">
        <v>204</v>
      </c>
      <c r="F86" s="91" t="s">
        <v>205</v>
      </c>
      <c r="G86" s="91" t="s">
        <v>205</v>
      </c>
      <c r="H86" s="41">
        <f>COUNTIF('Whole School EAL'!E:E,C86)</f>
        <v>0</v>
      </c>
      <c r="I86" s="47" t="s">
        <v>1029</v>
      </c>
      <c r="J86" s="13"/>
      <c r="K86" s="13"/>
      <c r="L86" s="13"/>
      <c r="M86" s="13"/>
      <c r="N86" s="13"/>
      <c r="O86" s="13"/>
      <c r="P86" s="13"/>
      <c r="Q86" s="14"/>
      <c r="R86" s="15"/>
      <c r="S86" s="1"/>
      <c r="T86" s="1"/>
      <c r="U86" s="1"/>
      <c r="V86" s="1"/>
      <c r="W86" s="1"/>
      <c r="X86" s="1"/>
      <c r="Y86" s="3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2:252" ht="16.5" customHeight="1" x14ac:dyDescent="0.25">
      <c r="B87" s="11"/>
      <c r="C87" s="89" t="s">
        <v>49</v>
      </c>
      <c r="D87" s="91" t="s">
        <v>206</v>
      </c>
      <c r="E87" s="91" t="s">
        <v>204</v>
      </c>
      <c r="F87" s="91" t="s">
        <v>205</v>
      </c>
      <c r="G87" s="91" t="s">
        <v>205</v>
      </c>
      <c r="H87" s="41">
        <f>COUNTIF('Whole School EAL'!E:E,C87)</f>
        <v>0</v>
      </c>
      <c r="I87" s="47" t="s">
        <v>1030</v>
      </c>
      <c r="J87" s="13"/>
      <c r="K87" s="13"/>
      <c r="L87" s="13"/>
      <c r="M87" s="13"/>
      <c r="N87" s="13"/>
      <c r="O87" s="13"/>
      <c r="P87" s="13"/>
      <c r="Q87" s="14"/>
      <c r="R87" s="15"/>
      <c r="S87" s="1"/>
      <c r="T87" s="1"/>
      <c r="U87" s="1"/>
      <c r="V87" s="1"/>
      <c r="W87" s="1"/>
      <c r="X87" s="1"/>
      <c r="Y87" s="3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2:252" ht="16.5" customHeight="1" x14ac:dyDescent="0.25">
      <c r="B88" s="11"/>
      <c r="C88" s="89" t="s">
        <v>50</v>
      </c>
      <c r="D88" s="91" t="s">
        <v>207</v>
      </c>
      <c r="E88" s="91" t="s">
        <v>204</v>
      </c>
      <c r="F88" s="91" t="s">
        <v>205</v>
      </c>
      <c r="G88" s="91" t="s">
        <v>205</v>
      </c>
      <c r="H88" s="41">
        <f>COUNTIF('Whole School EAL'!E:E,C88)</f>
        <v>0</v>
      </c>
      <c r="I88" s="47" t="s">
        <v>1031</v>
      </c>
      <c r="J88" s="13"/>
      <c r="K88" s="13"/>
      <c r="L88" s="13"/>
      <c r="M88" s="13"/>
      <c r="N88" s="13"/>
      <c r="O88" s="13"/>
      <c r="P88" s="13"/>
      <c r="Q88" s="14"/>
      <c r="R88" s="15"/>
      <c r="S88" s="1"/>
      <c r="T88" s="1"/>
      <c r="U88" s="1"/>
      <c r="V88" s="1"/>
      <c r="W88" s="1"/>
      <c r="X88" s="1"/>
      <c r="Y88" s="3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2:252" ht="16.5" customHeight="1" x14ac:dyDescent="0.25">
      <c r="B89" s="11"/>
      <c r="C89" s="89" t="s">
        <v>208</v>
      </c>
      <c r="D89" s="91" t="s">
        <v>209</v>
      </c>
      <c r="E89" s="91" t="s">
        <v>204</v>
      </c>
      <c r="F89" s="91" t="s">
        <v>205</v>
      </c>
      <c r="G89" s="91" t="s">
        <v>205</v>
      </c>
      <c r="H89" s="41">
        <f>COUNTIF('Whole School EAL'!E:E,C89)</f>
        <v>0</v>
      </c>
      <c r="I89" s="47" t="s">
        <v>1032</v>
      </c>
      <c r="J89" s="13"/>
      <c r="K89" s="13"/>
      <c r="L89" s="13"/>
      <c r="M89" s="13"/>
      <c r="N89" s="13"/>
      <c r="O89" s="13"/>
      <c r="P89" s="13"/>
      <c r="Q89" s="14"/>
      <c r="R89" s="15"/>
      <c r="S89" s="1"/>
      <c r="T89" s="1"/>
      <c r="U89" s="1"/>
      <c r="V89" s="1"/>
      <c r="W89" s="1"/>
      <c r="X89" s="1"/>
      <c r="Y89" s="3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2:252" ht="16.5" customHeight="1" x14ac:dyDescent="0.25">
      <c r="B90" s="11"/>
      <c r="C90" s="89" t="s">
        <v>51</v>
      </c>
      <c r="D90" s="91" t="s">
        <v>210</v>
      </c>
      <c r="E90" s="91" t="s">
        <v>204</v>
      </c>
      <c r="F90" s="91" t="s">
        <v>205</v>
      </c>
      <c r="G90" s="91" t="s">
        <v>205</v>
      </c>
      <c r="H90" s="41">
        <f>COUNTIF('Whole School EAL'!E:E,C90)</f>
        <v>0</v>
      </c>
      <c r="I90" s="47" t="s">
        <v>1033</v>
      </c>
      <c r="J90" s="13"/>
      <c r="K90" s="13"/>
      <c r="L90" s="13"/>
      <c r="M90" s="13"/>
      <c r="N90" s="13"/>
      <c r="O90" s="13"/>
      <c r="P90" s="13"/>
      <c r="Q90" s="14"/>
      <c r="R90" s="15"/>
      <c r="S90" s="1"/>
      <c r="T90" s="1"/>
      <c r="U90" s="1"/>
      <c r="V90" s="1"/>
      <c r="W90" s="1"/>
      <c r="X90" s="1"/>
      <c r="Y90" s="3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2:252" ht="16.5" customHeight="1" x14ac:dyDescent="0.25">
      <c r="B91" s="11"/>
      <c r="C91" s="89" t="s">
        <v>211</v>
      </c>
      <c r="D91" s="91" t="s">
        <v>212</v>
      </c>
      <c r="E91" s="91" t="s">
        <v>204</v>
      </c>
      <c r="F91" s="91" t="s">
        <v>205</v>
      </c>
      <c r="G91" s="91" t="s">
        <v>205</v>
      </c>
      <c r="H91" s="41">
        <f>COUNTIF('Whole School EAL'!E:E,C91)</f>
        <v>0</v>
      </c>
      <c r="I91" s="47" t="s">
        <v>1034</v>
      </c>
      <c r="J91" s="13"/>
      <c r="K91" s="13"/>
      <c r="L91" s="13"/>
      <c r="M91" s="13"/>
      <c r="N91" s="13"/>
      <c r="O91" s="13"/>
      <c r="P91" s="13"/>
      <c r="Q91" s="14"/>
      <c r="R91" s="15"/>
      <c r="S91" s="1"/>
      <c r="T91" s="1"/>
      <c r="U91" s="1"/>
      <c r="V91" s="1"/>
      <c r="W91" s="1"/>
      <c r="X91" s="1"/>
      <c r="Y91" s="3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2:252" ht="16.5" customHeight="1" x14ac:dyDescent="0.25">
      <c r="B92" s="11"/>
      <c r="C92" s="89" t="s">
        <v>213</v>
      </c>
      <c r="D92" s="91" t="s">
        <v>214</v>
      </c>
      <c r="E92" s="91" t="s">
        <v>204</v>
      </c>
      <c r="F92" s="91" t="s">
        <v>205</v>
      </c>
      <c r="G92" s="91" t="s">
        <v>205</v>
      </c>
      <c r="H92" s="41">
        <f>COUNTIF('Whole School EAL'!E:E,C92)</f>
        <v>0</v>
      </c>
      <c r="I92" s="47" t="s">
        <v>1035</v>
      </c>
      <c r="J92" s="13"/>
      <c r="K92" s="13"/>
      <c r="L92" s="13"/>
      <c r="M92" s="13"/>
      <c r="N92" s="13"/>
      <c r="O92" s="13"/>
      <c r="P92" s="13"/>
      <c r="Q92" s="14"/>
      <c r="R92" s="15"/>
      <c r="S92" s="1"/>
      <c r="T92" s="1"/>
      <c r="U92" s="1"/>
      <c r="V92" s="1"/>
      <c r="W92" s="1"/>
      <c r="X92" s="1"/>
      <c r="Y92" s="3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2:252" ht="16.5" customHeight="1" x14ac:dyDescent="0.25">
      <c r="B93" s="11"/>
      <c r="C93" s="89" t="s">
        <v>215</v>
      </c>
      <c r="D93" s="91" t="s">
        <v>216</v>
      </c>
      <c r="E93" s="91" t="s">
        <v>204</v>
      </c>
      <c r="F93" s="91" t="s">
        <v>205</v>
      </c>
      <c r="G93" s="91" t="s">
        <v>205</v>
      </c>
      <c r="H93" s="41">
        <f>COUNTIF('Whole School EAL'!E:E,C93)</f>
        <v>0</v>
      </c>
      <c r="I93" s="47" t="s">
        <v>1036</v>
      </c>
      <c r="J93" s="13"/>
      <c r="K93" s="13"/>
      <c r="L93" s="13"/>
      <c r="M93" s="13"/>
      <c r="N93" s="13"/>
      <c r="O93" s="13"/>
      <c r="P93" s="13"/>
      <c r="Q93" s="14"/>
      <c r="R93" s="15"/>
      <c r="S93" s="1"/>
      <c r="T93" s="1"/>
      <c r="U93" s="1"/>
      <c r="V93" s="1"/>
      <c r="W93" s="1"/>
      <c r="X93" s="1"/>
      <c r="Y93" s="3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2:252" ht="16.5" customHeight="1" x14ac:dyDescent="0.25">
      <c r="B94" s="11"/>
      <c r="C94" s="89" t="s">
        <v>217</v>
      </c>
      <c r="D94" s="91" t="s">
        <v>218</v>
      </c>
      <c r="E94" s="91" t="s">
        <v>204</v>
      </c>
      <c r="F94" s="91" t="s">
        <v>205</v>
      </c>
      <c r="G94" s="91" t="s">
        <v>205</v>
      </c>
      <c r="H94" s="41">
        <f>COUNTIF('Whole School EAL'!E:E,C94)</f>
        <v>0</v>
      </c>
      <c r="I94" s="47" t="s">
        <v>1037</v>
      </c>
      <c r="J94" s="13"/>
      <c r="K94" s="13"/>
      <c r="L94" s="13"/>
      <c r="M94" s="13"/>
      <c r="N94" s="13"/>
      <c r="O94" s="13"/>
      <c r="P94" s="13"/>
      <c r="Q94" s="14"/>
      <c r="R94" s="15"/>
      <c r="S94" s="1"/>
      <c r="T94" s="1"/>
      <c r="U94" s="1"/>
      <c r="V94" s="1"/>
      <c r="W94" s="1"/>
      <c r="X94" s="1"/>
      <c r="Y94" s="3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2:252" ht="16.5" customHeight="1" x14ac:dyDescent="0.25">
      <c r="B95" s="11"/>
      <c r="C95" s="89" t="s">
        <v>52</v>
      </c>
      <c r="D95" s="91" t="s">
        <v>219</v>
      </c>
      <c r="E95" s="91" t="s">
        <v>204</v>
      </c>
      <c r="F95" s="91" t="s">
        <v>205</v>
      </c>
      <c r="G95" s="91" t="s">
        <v>205</v>
      </c>
      <c r="H95" s="41">
        <f>COUNTIF('Whole School EAL'!E:E,C95)</f>
        <v>0</v>
      </c>
      <c r="I95" s="47" t="s">
        <v>1038</v>
      </c>
      <c r="J95" s="13"/>
      <c r="K95" s="13"/>
      <c r="L95" s="13"/>
      <c r="M95" s="13"/>
      <c r="N95" s="13"/>
      <c r="O95" s="13"/>
      <c r="P95" s="13"/>
      <c r="Q95" s="14"/>
      <c r="R95" s="15"/>
      <c r="S95" s="1"/>
      <c r="T95" s="1"/>
      <c r="U95" s="1"/>
      <c r="V95" s="1"/>
      <c r="W95" s="1"/>
      <c r="X95" s="1"/>
      <c r="Y95" s="3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2:252" ht="16.5" customHeight="1" x14ac:dyDescent="0.25">
      <c r="B96" s="11"/>
      <c r="C96" s="89" t="s">
        <v>220</v>
      </c>
      <c r="D96" s="91" t="s">
        <v>221</v>
      </c>
      <c r="E96" s="91" t="s">
        <v>204</v>
      </c>
      <c r="F96" s="91" t="s">
        <v>205</v>
      </c>
      <c r="G96" s="91" t="s">
        <v>205</v>
      </c>
      <c r="H96" s="41">
        <f>COUNTIF('Whole School EAL'!E:E,C96)</f>
        <v>0</v>
      </c>
      <c r="I96" s="47" t="s">
        <v>1039</v>
      </c>
      <c r="J96" s="13"/>
      <c r="K96" s="13"/>
      <c r="L96" s="13"/>
      <c r="M96" s="13"/>
      <c r="N96" s="13"/>
      <c r="O96" s="13"/>
      <c r="P96" s="13"/>
      <c r="Q96" s="14"/>
      <c r="R96" s="15"/>
      <c r="S96" s="1"/>
      <c r="T96" s="1"/>
      <c r="U96" s="1"/>
      <c r="V96" s="1"/>
      <c r="W96" s="1"/>
      <c r="X96" s="1"/>
      <c r="Y96" s="3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2:252" ht="16.5" customHeight="1" x14ac:dyDescent="0.25">
      <c r="B97" s="11"/>
      <c r="C97" s="89" t="s">
        <v>16</v>
      </c>
      <c r="D97" s="91" t="s">
        <v>222</v>
      </c>
      <c r="E97" s="91" t="s">
        <v>204</v>
      </c>
      <c r="F97" s="91" t="s">
        <v>205</v>
      </c>
      <c r="G97" s="91" t="s">
        <v>205</v>
      </c>
      <c r="H97" s="41">
        <f>COUNTIF('Whole School EAL'!E:E,C97)</f>
        <v>0</v>
      </c>
      <c r="I97" s="47" t="s">
        <v>1040</v>
      </c>
      <c r="J97" s="13"/>
      <c r="K97" s="13"/>
      <c r="L97" s="13"/>
      <c r="M97" s="13"/>
      <c r="N97" s="13"/>
      <c r="O97" s="13"/>
      <c r="P97" s="13"/>
      <c r="Q97" s="14"/>
      <c r="R97" s="15"/>
      <c r="S97" s="1"/>
      <c r="T97" s="1"/>
      <c r="U97" s="1"/>
      <c r="V97" s="1"/>
      <c r="W97" s="1"/>
      <c r="X97" s="1"/>
      <c r="Y97" s="3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2:252" ht="16.5" customHeight="1" x14ac:dyDescent="0.25">
      <c r="B98" s="11"/>
      <c r="C98" s="89" t="s">
        <v>223</v>
      </c>
      <c r="D98" s="91" t="s">
        <v>224</v>
      </c>
      <c r="E98" s="91" t="s">
        <v>204</v>
      </c>
      <c r="F98" s="91" t="s">
        <v>205</v>
      </c>
      <c r="G98" s="91" t="s">
        <v>205</v>
      </c>
      <c r="H98" s="41">
        <f>COUNTIF('Whole School EAL'!E:E,C98)</f>
        <v>0</v>
      </c>
      <c r="I98" s="47" t="s">
        <v>1041</v>
      </c>
      <c r="J98" s="13"/>
      <c r="K98" s="13"/>
      <c r="L98" s="13"/>
      <c r="M98" s="13"/>
      <c r="N98" s="13"/>
      <c r="O98" s="13"/>
      <c r="P98" s="13"/>
      <c r="Q98" s="14"/>
      <c r="R98" s="15"/>
      <c r="S98" s="1"/>
      <c r="T98" s="1"/>
      <c r="U98" s="1"/>
      <c r="V98" s="1"/>
      <c r="W98" s="1"/>
      <c r="X98" s="1"/>
      <c r="Y98" s="3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2:252" ht="16.5" customHeight="1" x14ac:dyDescent="0.25">
      <c r="B99" s="11"/>
      <c r="C99" s="89" t="s">
        <v>225</v>
      </c>
      <c r="D99" s="91" t="s">
        <v>226</v>
      </c>
      <c r="E99" s="91" t="s">
        <v>204</v>
      </c>
      <c r="F99" s="91" t="s">
        <v>205</v>
      </c>
      <c r="G99" s="91" t="s">
        <v>205</v>
      </c>
      <c r="H99" s="41">
        <f>COUNTIF('Whole School EAL'!E:E,C99)</f>
        <v>0</v>
      </c>
      <c r="I99" s="47" t="s">
        <v>1042</v>
      </c>
      <c r="J99" s="13"/>
      <c r="K99" s="13"/>
      <c r="L99" s="13"/>
      <c r="M99" s="13"/>
      <c r="N99" s="13"/>
      <c r="O99" s="13"/>
      <c r="P99" s="13"/>
      <c r="Q99" s="14"/>
      <c r="R99" s="15"/>
      <c r="S99" s="1"/>
      <c r="T99" s="1"/>
      <c r="U99" s="1"/>
      <c r="V99" s="1"/>
      <c r="W99" s="1"/>
      <c r="X99" s="1"/>
      <c r="Y99" s="3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2:252" ht="16.5" customHeight="1" x14ac:dyDescent="0.25">
      <c r="B100" s="11"/>
      <c r="C100" s="89" t="s">
        <v>227</v>
      </c>
      <c r="D100" s="91" t="s">
        <v>228</v>
      </c>
      <c r="E100" s="91" t="s">
        <v>204</v>
      </c>
      <c r="F100" s="91" t="s">
        <v>205</v>
      </c>
      <c r="G100" s="91" t="s">
        <v>205</v>
      </c>
      <c r="H100" s="41">
        <f>COUNTIF('Whole School EAL'!E:E,C100)</f>
        <v>0</v>
      </c>
      <c r="I100" s="47" t="s">
        <v>1043</v>
      </c>
      <c r="J100" s="13"/>
      <c r="K100" s="13"/>
      <c r="L100" s="13"/>
      <c r="M100" s="13"/>
      <c r="N100" s="13"/>
      <c r="O100" s="13"/>
      <c r="P100" s="13"/>
      <c r="Q100" s="14"/>
      <c r="R100" s="15"/>
      <c r="S100" s="1"/>
      <c r="T100" s="1"/>
      <c r="U100" s="1"/>
      <c r="V100" s="1"/>
      <c r="W100" s="1"/>
      <c r="X100" s="1"/>
      <c r="Y100" s="3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2:252" ht="16.5" customHeight="1" x14ac:dyDescent="0.25">
      <c r="B101" s="11"/>
      <c r="C101" s="89" t="s">
        <v>229</v>
      </c>
      <c r="D101" s="91" t="s">
        <v>230</v>
      </c>
      <c r="E101" s="91" t="s">
        <v>204</v>
      </c>
      <c r="F101" s="91" t="s">
        <v>205</v>
      </c>
      <c r="G101" s="91" t="s">
        <v>205</v>
      </c>
      <c r="H101" s="41">
        <f>COUNTIF('Whole School EAL'!E:E,C101)</f>
        <v>0</v>
      </c>
      <c r="I101" s="47" t="s">
        <v>1044</v>
      </c>
      <c r="J101" s="13"/>
      <c r="K101" s="13"/>
      <c r="L101" s="13"/>
      <c r="M101" s="13"/>
      <c r="N101" s="13"/>
      <c r="O101" s="13"/>
      <c r="P101" s="13"/>
      <c r="Q101" s="14"/>
      <c r="R101" s="15"/>
      <c r="S101" s="1"/>
      <c r="T101" s="1"/>
      <c r="U101" s="1"/>
      <c r="V101" s="1"/>
      <c r="W101" s="1"/>
      <c r="X101" s="1"/>
      <c r="Y101" s="3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2:252" ht="16.5" customHeight="1" x14ac:dyDescent="0.25">
      <c r="B102" s="11"/>
      <c r="C102" s="89" t="s">
        <v>231</v>
      </c>
      <c r="D102" s="91" t="s">
        <v>232</v>
      </c>
      <c r="E102" s="91" t="s">
        <v>204</v>
      </c>
      <c r="F102" s="91" t="s">
        <v>205</v>
      </c>
      <c r="G102" s="91" t="s">
        <v>205</v>
      </c>
      <c r="H102" s="41">
        <f>COUNTIF('Whole School EAL'!E:E,C102)</f>
        <v>0</v>
      </c>
      <c r="I102" s="47" t="s">
        <v>1045</v>
      </c>
      <c r="J102" s="13"/>
      <c r="K102" s="13"/>
      <c r="L102" s="13"/>
      <c r="M102" s="13"/>
      <c r="N102" s="13"/>
      <c r="O102" s="13"/>
      <c r="P102" s="13"/>
      <c r="Q102" s="14"/>
      <c r="R102" s="15"/>
      <c r="S102" s="1"/>
      <c r="T102" s="1"/>
      <c r="U102" s="1"/>
      <c r="V102" s="1"/>
      <c r="W102" s="1"/>
      <c r="X102" s="1"/>
      <c r="Y102" s="3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2:252" ht="16.5" customHeight="1" x14ac:dyDescent="0.25">
      <c r="B103" s="11"/>
      <c r="C103" s="89" t="s">
        <v>233</v>
      </c>
      <c r="D103" s="91" t="s">
        <v>234</v>
      </c>
      <c r="E103" s="91" t="s">
        <v>204</v>
      </c>
      <c r="F103" s="91" t="s">
        <v>205</v>
      </c>
      <c r="G103" s="91" t="s">
        <v>205</v>
      </c>
      <c r="H103" s="41">
        <f>COUNTIF('Whole School EAL'!E:E,C103)</f>
        <v>0</v>
      </c>
      <c r="I103" s="47" t="s">
        <v>1046</v>
      </c>
      <c r="J103" s="13"/>
      <c r="K103" s="13"/>
      <c r="L103" s="13"/>
      <c r="M103" s="13"/>
      <c r="N103" s="13"/>
      <c r="O103" s="13"/>
      <c r="P103" s="13"/>
      <c r="Q103" s="14"/>
      <c r="R103" s="15"/>
      <c r="S103" s="1"/>
      <c r="T103" s="1"/>
      <c r="U103" s="1"/>
      <c r="V103" s="1"/>
      <c r="W103" s="1"/>
      <c r="X103" s="1"/>
      <c r="Y103" s="3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2:252" ht="16.5" customHeight="1" x14ac:dyDescent="0.25">
      <c r="B104" s="11"/>
      <c r="C104" s="89" t="s">
        <v>235</v>
      </c>
      <c r="D104" s="91" t="s">
        <v>236</v>
      </c>
      <c r="E104" s="91" t="s">
        <v>204</v>
      </c>
      <c r="F104" s="91" t="s">
        <v>205</v>
      </c>
      <c r="G104" s="91" t="s">
        <v>205</v>
      </c>
      <c r="H104" s="41">
        <f>COUNTIF('Whole School EAL'!E:E,C104)</f>
        <v>0</v>
      </c>
      <c r="I104" s="47" t="s">
        <v>1047</v>
      </c>
      <c r="J104" s="13"/>
      <c r="K104" s="13"/>
      <c r="L104" s="13"/>
      <c r="M104" s="13"/>
      <c r="N104" s="13"/>
      <c r="O104" s="13"/>
      <c r="P104" s="13"/>
      <c r="Q104" s="14"/>
      <c r="R104" s="15"/>
      <c r="S104" s="1"/>
      <c r="T104" s="1"/>
      <c r="U104" s="1"/>
      <c r="V104" s="1"/>
      <c r="W104" s="1"/>
      <c r="X104" s="1"/>
      <c r="Y104" s="3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2:252" ht="16.5" customHeight="1" x14ac:dyDescent="0.25">
      <c r="B105" s="11"/>
      <c r="C105" s="89" t="s">
        <v>237</v>
      </c>
      <c r="D105" s="91" t="s">
        <v>238</v>
      </c>
      <c r="E105" s="91" t="s">
        <v>204</v>
      </c>
      <c r="F105" s="91" t="s">
        <v>205</v>
      </c>
      <c r="G105" s="91" t="s">
        <v>205</v>
      </c>
      <c r="H105" s="41">
        <f>COUNTIF('Whole School EAL'!E:E,C105)</f>
        <v>0</v>
      </c>
      <c r="I105" s="47" t="s">
        <v>1048</v>
      </c>
      <c r="J105" s="13"/>
      <c r="K105" s="13"/>
      <c r="L105" s="13"/>
      <c r="M105" s="13"/>
      <c r="N105" s="13"/>
      <c r="O105" s="13"/>
      <c r="P105" s="13"/>
      <c r="Q105" s="14"/>
      <c r="R105" s="15"/>
      <c r="S105" s="1"/>
      <c r="T105" s="1"/>
      <c r="U105" s="1"/>
      <c r="V105" s="1"/>
      <c r="W105" s="1"/>
      <c r="X105" s="1"/>
      <c r="Y105" s="3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2:252" ht="16.5" customHeight="1" x14ac:dyDescent="0.25">
      <c r="B106" s="11"/>
      <c r="C106" s="89" t="s">
        <v>239</v>
      </c>
      <c r="D106" s="91" t="s">
        <v>240</v>
      </c>
      <c r="E106" s="91" t="s">
        <v>239</v>
      </c>
      <c r="F106" s="91" t="s">
        <v>240</v>
      </c>
      <c r="G106" s="91" t="s">
        <v>240</v>
      </c>
      <c r="H106" s="41">
        <f>COUNTIF('Whole School EAL'!E:E,C106)</f>
        <v>0</v>
      </c>
      <c r="I106" s="47" t="s">
        <v>1049</v>
      </c>
      <c r="J106" s="13"/>
      <c r="K106" s="13"/>
      <c r="L106" s="13"/>
      <c r="M106" s="13"/>
      <c r="N106" s="13"/>
      <c r="O106" s="13"/>
      <c r="P106" s="13"/>
      <c r="Q106" s="14"/>
      <c r="R106" s="15"/>
      <c r="S106" s="1"/>
      <c r="T106" s="1"/>
      <c r="U106" s="1"/>
      <c r="V106" s="1"/>
      <c r="W106" s="1"/>
      <c r="X106" s="1"/>
      <c r="Y106" s="3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2:252" ht="16.5" customHeight="1" x14ac:dyDescent="0.25">
      <c r="B107" s="11"/>
      <c r="C107" s="89" t="s">
        <v>241</v>
      </c>
      <c r="D107" s="91" t="s">
        <v>242</v>
      </c>
      <c r="E107" s="91" t="s">
        <v>241</v>
      </c>
      <c r="F107" s="91" t="s">
        <v>242</v>
      </c>
      <c r="G107" s="91" t="s">
        <v>242</v>
      </c>
      <c r="H107" s="41">
        <f>COUNTIF('Whole School EAL'!E:E,C107)</f>
        <v>0</v>
      </c>
      <c r="I107" s="47" t="s">
        <v>1050</v>
      </c>
      <c r="J107" s="13"/>
      <c r="K107" s="13"/>
      <c r="L107" s="13"/>
      <c r="M107" s="13"/>
      <c r="N107" s="13"/>
      <c r="O107" s="13"/>
      <c r="P107" s="13"/>
      <c r="Q107" s="14"/>
      <c r="R107" s="15"/>
      <c r="S107" s="1"/>
      <c r="T107" s="1"/>
      <c r="U107" s="1"/>
      <c r="V107" s="1"/>
      <c r="W107" s="1"/>
      <c r="X107" s="1"/>
      <c r="Y107" s="3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2:252" ht="16.5" customHeight="1" x14ac:dyDescent="0.25">
      <c r="B108" s="11"/>
      <c r="C108" s="14"/>
      <c r="D108" s="14"/>
      <c r="E108" s="14"/>
      <c r="F108" s="14"/>
      <c r="G108" s="14"/>
      <c r="H108" s="113">
        <f>SUM(Q6:Q107)</f>
        <v>0</v>
      </c>
      <c r="I108" s="47" t="s">
        <v>1051</v>
      </c>
      <c r="J108" s="13"/>
      <c r="K108" s="13"/>
      <c r="L108" s="13"/>
      <c r="M108" s="13"/>
      <c r="N108" s="13"/>
      <c r="O108" s="13"/>
      <c r="P108" s="13"/>
      <c r="Q108" s="14"/>
      <c r="R108" s="15"/>
      <c r="S108" s="1"/>
      <c r="T108" s="1"/>
      <c r="U108" s="1"/>
      <c r="V108" s="1"/>
      <c r="W108" s="1"/>
      <c r="X108" s="1"/>
      <c r="Y108" s="3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2:252" ht="16.5" customHeight="1" thickBot="1" x14ac:dyDescent="0.3">
      <c r="B109" s="24"/>
      <c r="C109" s="92"/>
      <c r="D109" s="40"/>
      <c r="E109" s="40"/>
      <c r="F109" s="40"/>
      <c r="G109" s="40"/>
      <c r="H109" s="40"/>
      <c r="I109" s="44"/>
      <c r="J109" s="40"/>
      <c r="K109" s="40"/>
      <c r="L109" s="40"/>
      <c r="M109" s="40"/>
      <c r="N109" s="40"/>
      <c r="O109" s="40"/>
      <c r="P109" s="40"/>
      <c r="Q109" s="18"/>
      <c r="R109" s="19"/>
      <c r="S109" s="1"/>
      <c r="T109" s="1"/>
      <c r="U109" s="1"/>
      <c r="V109" s="1"/>
      <c r="W109" s="1"/>
      <c r="X109" s="1"/>
      <c r="Y109" s="3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2:252" ht="16.5" customHeight="1" thickTop="1" x14ac:dyDescent="0.25">
      <c r="C110" s="93"/>
      <c r="D110" s="1"/>
      <c r="E110" s="1"/>
      <c r="F110" s="1"/>
      <c r="G110" s="1"/>
      <c r="H110" s="1"/>
      <c r="I110" s="4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2:252" ht="16.5" customHeight="1" x14ac:dyDescent="0.25">
      <c r="C111" s="93"/>
      <c r="D111" s="1"/>
      <c r="E111" s="1"/>
      <c r="F111" s="1"/>
      <c r="G111" s="1"/>
      <c r="H111" s="1"/>
      <c r="I111" s="4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2:252" ht="16.5" customHeight="1" x14ac:dyDescent="0.25">
      <c r="C112" s="93"/>
    </row>
    <row r="113" spans="3:3" ht="16.5" customHeight="1" x14ac:dyDescent="0.25">
      <c r="C113" s="93"/>
    </row>
    <row r="114" spans="3:3" ht="16.5" customHeight="1" x14ac:dyDescent="0.25">
      <c r="C114" s="93"/>
    </row>
    <row r="115" spans="3:3" ht="16.5" customHeight="1" x14ac:dyDescent="0.25">
      <c r="C115" s="93"/>
    </row>
    <row r="116" spans="3:3" ht="16.5" customHeight="1" x14ac:dyDescent="0.25">
      <c r="C116" s="93"/>
    </row>
    <row r="117" spans="3:3" ht="16.5" customHeight="1" x14ac:dyDescent="0.25">
      <c r="C117" s="93"/>
    </row>
    <row r="118" spans="3:3" ht="16.5" customHeight="1" x14ac:dyDescent="0.25">
      <c r="C118" s="93"/>
    </row>
    <row r="119" spans="3:3" ht="16.5" customHeight="1" x14ac:dyDescent="0.25">
      <c r="C119" s="93"/>
    </row>
    <row r="120" spans="3:3" ht="16.5" customHeight="1" x14ac:dyDescent="0.25">
      <c r="C120" s="93"/>
    </row>
    <row r="121" spans="3:3" ht="16.5" customHeight="1" x14ac:dyDescent="0.25">
      <c r="C121" s="93"/>
    </row>
    <row r="122" spans="3:3" ht="16.5" customHeight="1" x14ac:dyDescent="0.25">
      <c r="C122" s="93"/>
    </row>
    <row r="123" spans="3:3" ht="16.5" customHeight="1" x14ac:dyDescent="0.25">
      <c r="C123" s="93"/>
    </row>
    <row r="124" spans="3:3" ht="16.5" customHeight="1" x14ac:dyDescent="0.25">
      <c r="C124" s="93"/>
    </row>
    <row r="125" spans="3:3" ht="16.5" customHeight="1" x14ac:dyDescent="0.25">
      <c r="C125" s="93"/>
    </row>
    <row r="126" spans="3:3" ht="16.5" customHeight="1" x14ac:dyDescent="0.25">
      <c r="C126" s="93"/>
    </row>
    <row r="127" spans="3:3" ht="16.5" customHeight="1" x14ac:dyDescent="0.25">
      <c r="C127" s="93"/>
    </row>
    <row r="128" spans="3:3" ht="16.5" customHeight="1" x14ac:dyDescent="0.25">
      <c r="C128" s="93"/>
    </row>
    <row r="129" spans="3:3" ht="16.5" customHeight="1" x14ac:dyDescent="0.25">
      <c r="C129" s="93"/>
    </row>
    <row r="130" spans="3:3" ht="16.5" customHeight="1" x14ac:dyDescent="0.25">
      <c r="C130" s="93"/>
    </row>
    <row r="131" spans="3:3" ht="16.5" customHeight="1" x14ac:dyDescent="0.25">
      <c r="C131" s="93"/>
    </row>
    <row r="132" spans="3:3" ht="16.5" customHeight="1" x14ac:dyDescent="0.25">
      <c r="C132" s="93"/>
    </row>
    <row r="133" spans="3:3" ht="16.5" customHeight="1" x14ac:dyDescent="0.25">
      <c r="C133" s="93"/>
    </row>
    <row r="134" spans="3:3" ht="16.5" customHeight="1" x14ac:dyDescent="0.25">
      <c r="C134" s="93"/>
    </row>
    <row r="135" spans="3:3" ht="16.5" customHeight="1" x14ac:dyDescent="0.25">
      <c r="C135" s="93"/>
    </row>
    <row r="136" spans="3:3" ht="16.5" customHeight="1" x14ac:dyDescent="0.25">
      <c r="C136" s="93"/>
    </row>
    <row r="137" spans="3:3" ht="16.5" customHeight="1" x14ac:dyDescent="0.25">
      <c r="C137" s="93"/>
    </row>
  </sheetData>
  <sheetProtection password="8BD9" sheet="1" objects="1" scenarios="1" selectLockedCells="1"/>
  <autoFilter ref="C5:I5">
    <filterColumn colId="0" showButton="0"/>
    <filterColumn colId="1" showButton="0"/>
    <filterColumn colId="2" showButton="0"/>
    <filterColumn colId="3" showButton="0"/>
    <filterColumn colId="4" showButton="0"/>
  </autoFilter>
  <mergeCells count="2">
    <mergeCell ref="C3:G3"/>
    <mergeCell ref="H3:Q3"/>
  </mergeCells>
  <hyperlinks>
    <hyperlink ref="H3:Q3" location="Overview!A1" display="CLICK HERE TO RETURN TO SENCO OVERVIEW PAGE"/>
  </hyperlinks>
  <printOptions horizontalCentered="1" verticalCentered="1"/>
  <pageMargins left="0" right="0" top="0" bottom="0" header="0" footer="0"/>
  <pageSetup scale="63" orientation="landscape" r:id="rId1"/>
  <headerFooter>
    <oddHeader>&amp;LPupil and School Support&amp;CSEND Data Dashboard&amp;RAccess to Education</oddHeader>
    <oddFooter>&amp;L&amp;T&amp;C&amp;"Helvetica,Regular"&amp;12&amp;K000000&amp;Z&amp;F&amp;RDavid Hill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Q326"/>
  <sheetViews>
    <sheetView zoomScale="90" zoomScaleNormal="90" workbookViewId="0">
      <selection activeCell="F3" sqref="F3:P3"/>
    </sheetView>
  </sheetViews>
  <sheetFormatPr defaultColWidth="8.85546875" defaultRowHeight="16.5" customHeight="1" x14ac:dyDescent="0.25"/>
  <cols>
    <col min="1" max="1" width="1.140625" style="1" customWidth="1"/>
    <col min="2" max="2" width="1.7109375" style="1" customWidth="1"/>
    <col min="3" max="3" width="16.42578125" style="5" customWidth="1"/>
    <col min="4" max="4" width="40.85546875" style="5" customWidth="1"/>
    <col min="5" max="5" width="9.140625" style="5" customWidth="1"/>
    <col min="6" max="6" width="12.28515625" style="46" customWidth="1"/>
    <col min="7" max="7" width="1.42578125" style="5" customWidth="1"/>
    <col min="8" max="8" width="9.140625" style="5" customWidth="1"/>
    <col min="9" max="9" width="8.28515625" style="5" customWidth="1"/>
    <col min="10" max="10" width="7.85546875" style="5" customWidth="1"/>
    <col min="11" max="11" width="8.28515625" style="5" customWidth="1"/>
    <col min="12" max="12" width="8.5703125" style="5" customWidth="1"/>
    <col min="13" max="15" width="8.140625" style="5" customWidth="1"/>
    <col min="16" max="16" width="7.7109375" style="5" customWidth="1"/>
    <col min="17" max="17" width="1.7109375" style="5" customWidth="1"/>
    <col min="18" max="22" width="9.140625" style="5" customWidth="1"/>
    <col min="23" max="23" width="13.28515625" style="5" customWidth="1"/>
    <col min="24" max="24" width="9.140625" style="5" customWidth="1"/>
    <col min="25" max="251" width="8.85546875" style="5" customWidth="1"/>
    <col min="252" max="16384" width="8.85546875" style="1"/>
  </cols>
  <sheetData>
    <row r="1" spans="2:251" ht="8.1" customHeight="1" thickBot="1" x14ac:dyDescent="0.3">
      <c r="C1" s="14"/>
      <c r="D1" s="14"/>
      <c r="E1" s="14"/>
      <c r="F1" s="69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"/>
      <c r="S1" s="3"/>
      <c r="T1" s="3"/>
      <c r="U1" s="3"/>
      <c r="V1" s="3"/>
      <c r="W1" s="3"/>
      <c r="X1" s="3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2:251" ht="9.9499999999999993" customHeight="1" thickTop="1" thickBot="1" x14ac:dyDescent="0.3">
      <c r="B2" s="6"/>
      <c r="C2" s="21"/>
      <c r="D2" s="21"/>
      <c r="E2" s="21"/>
      <c r="F2" s="43"/>
      <c r="G2" s="21"/>
      <c r="H2" s="21"/>
      <c r="I2" s="21"/>
      <c r="J2" s="21"/>
      <c r="K2" s="21"/>
      <c r="L2" s="21"/>
      <c r="M2" s="21"/>
      <c r="N2" s="21"/>
      <c r="O2" s="21"/>
      <c r="P2" s="21"/>
      <c r="Q2" s="10"/>
      <c r="R2" s="3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2:251" ht="24" thickBot="1" x14ac:dyDescent="0.3">
      <c r="B3" s="11"/>
      <c r="C3" s="192" t="s">
        <v>279</v>
      </c>
      <c r="D3" s="192"/>
      <c r="E3" s="192"/>
      <c r="F3" s="196" t="s">
        <v>927</v>
      </c>
      <c r="G3" s="194"/>
      <c r="H3" s="194"/>
      <c r="I3" s="194"/>
      <c r="J3" s="194"/>
      <c r="K3" s="194"/>
      <c r="L3" s="194"/>
      <c r="M3" s="194"/>
      <c r="N3" s="194"/>
      <c r="O3" s="194"/>
      <c r="P3" s="195"/>
      <c r="Q3" s="15"/>
      <c r="R3" s="3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2:251" ht="5.25" customHeight="1" x14ac:dyDescent="0.25">
      <c r="B4" s="11"/>
      <c r="C4" s="3"/>
      <c r="D4" s="3"/>
      <c r="E4" s="3"/>
      <c r="F4" s="74"/>
      <c r="G4" s="3"/>
      <c r="H4" s="68"/>
      <c r="I4" s="68"/>
      <c r="J4" s="68"/>
      <c r="K4" s="68"/>
      <c r="L4" s="68"/>
      <c r="M4" s="68"/>
      <c r="N4" s="68"/>
      <c r="O4" s="82"/>
      <c r="P4" s="68"/>
      <c r="Q4" s="15"/>
      <c r="R4" s="3"/>
      <c r="S4" s="3"/>
      <c r="T4" s="3"/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2:251" ht="31.5" customHeight="1" x14ac:dyDescent="0.25">
      <c r="B5" s="11"/>
      <c r="C5" s="72" t="s">
        <v>355</v>
      </c>
      <c r="D5" s="76" t="s">
        <v>617</v>
      </c>
      <c r="E5" s="42" t="s">
        <v>244</v>
      </c>
      <c r="F5" s="42" t="s">
        <v>926</v>
      </c>
      <c r="G5" s="3"/>
      <c r="H5" s="23"/>
      <c r="I5" s="23"/>
      <c r="J5" s="23"/>
      <c r="K5" s="23"/>
      <c r="L5" s="23"/>
      <c r="M5" s="23"/>
      <c r="N5" s="23"/>
      <c r="O5" s="23"/>
      <c r="P5" s="23"/>
      <c r="Q5" s="15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2:251" ht="16.5" customHeight="1" x14ac:dyDescent="0.25">
      <c r="B6" s="11"/>
      <c r="C6" s="73" t="s">
        <v>312</v>
      </c>
      <c r="D6" s="75" t="s">
        <v>636</v>
      </c>
      <c r="E6" s="41">
        <f>COUNTIF('Whole School EAL'!I:I,C6)</f>
        <v>0</v>
      </c>
      <c r="F6" s="47" t="e">
        <f>E6/Overview!E4</f>
        <v>#DIV/0!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15"/>
      <c r="R6" s="3"/>
      <c r="S6" s="3"/>
      <c r="T6" s="3"/>
      <c r="U6" s="3"/>
      <c r="V6" s="3"/>
      <c r="W6" s="3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2:251" ht="16.5" customHeight="1" x14ac:dyDescent="0.25">
      <c r="B7" s="11"/>
      <c r="C7" s="73" t="s">
        <v>313</v>
      </c>
      <c r="D7" s="75" t="s">
        <v>637</v>
      </c>
      <c r="E7" s="41">
        <f>COUNTIF('Whole School EAL'!I:I,C7)</f>
        <v>0</v>
      </c>
      <c r="F7" s="47" t="e">
        <f>E7/Overview!E4</f>
        <v>#DIV/0!</v>
      </c>
      <c r="G7" s="3"/>
      <c r="H7" s="23"/>
      <c r="I7" s="23"/>
      <c r="J7" s="23"/>
      <c r="K7" s="23"/>
      <c r="L7" s="23"/>
      <c r="M7" s="23"/>
      <c r="N7" s="23"/>
      <c r="O7" s="23"/>
      <c r="P7" s="23"/>
      <c r="Q7" s="15"/>
      <c r="R7" s="3"/>
      <c r="S7" s="3"/>
      <c r="T7" s="3"/>
      <c r="U7" s="3"/>
      <c r="V7" s="3"/>
      <c r="W7" s="3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2:251" ht="16.5" customHeight="1" x14ac:dyDescent="0.25">
      <c r="B8" s="11"/>
      <c r="C8" s="73" t="s">
        <v>314</v>
      </c>
      <c r="D8" s="75" t="s">
        <v>638</v>
      </c>
      <c r="E8" s="41">
        <f>COUNTIF('Whole School EAL'!I:I,C8)</f>
        <v>0</v>
      </c>
      <c r="F8" s="47" t="e">
        <f>E8/Overview!E4</f>
        <v>#DIV/0!</v>
      </c>
      <c r="G8" s="3"/>
      <c r="H8" s="23"/>
      <c r="I8" s="23"/>
      <c r="J8" s="23"/>
      <c r="K8" s="23"/>
      <c r="L8" s="23"/>
      <c r="M8" s="23"/>
      <c r="N8" s="23"/>
      <c r="O8" s="23"/>
      <c r="P8" s="23"/>
      <c r="Q8" s="15"/>
      <c r="R8" s="3"/>
      <c r="S8" s="3"/>
      <c r="T8" s="3"/>
      <c r="U8" s="3"/>
      <c r="V8" s="3"/>
      <c r="W8" s="3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2:251" ht="16.5" customHeight="1" x14ac:dyDescent="0.25">
      <c r="B9" s="11"/>
      <c r="C9" s="73" t="s">
        <v>315</v>
      </c>
      <c r="D9" s="75" t="s">
        <v>639</v>
      </c>
      <c r="E9" s="41">
        <f>COUNTIF('Whole School EAL'!I:I,C9)</f>
        <v>0</v>
      </c>
      <c r="F9" s="47" t="e">
        <f>E9/Overview!E4</f>
        <v>#DIV/0!</v>
      </c>
      <c r="G9" s="3"/>
      <c r="H9" s="23"/>
      <c r="I9" s="23"/>
      <c r="J9" s="23"/>
      <c r="K9" s="23"/>
      <c r="L9" s="23"/>
      <c r="M9" s="23"/>
      <c r="N9" s="23"/>
      <c r="O9" s="23"/>
      <c r="P9" s="23"/>
      <c r="Q9" s="15"/>
      <c r="R9" s="3"/>
      <c r="S9" s="3"/>
      <c r="T9" s="3"/>
      <c r="U9" s="3"/>
      <c r="V9" s="3"/>
      <c r="W9" s="3"/>
      <c r="X9" s="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2:251" ht="16.5" customHeight="1" x14ac:dyDescent="0.25">
      <c r="B10" s="11"/>
      <c r="C10" s="73" t="s">
        <v>316</v>
      </c>
      <c r="D10" s="75" t="s">
        <v>640</v>
      </c>
      <c r="E10" s="41">
        <f>COUNTIF('Whole School EAL'!I:I,C10)</f>
        <v>0</v>
      </c>
      <c r="F10" s="47" t="e">
        <f>E10/Overview!E4</f>
        <v>#DIV/0!</v>
      </c>
      <c r="G10" s="3"/>
      <c r="H10" s="23"/>
      <c r="I10" s="23"/>
      <c r="J10" s="23"/>
      <c r="K10" s="23"/>
      <c r="L10" s="23"/>
      <c r="M10" s="23"/>
      <c r="N10" s="23"/>
      <c r="O10" s="23"/>
      <c r="P10" s="23"/>
      <c r="Q10" s="15"/>
      <c r="R10" s="3"/>
      <c r="S10" s="3"/>
      <c r="T10" s="3"/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2:251" ht="16.5" customHeight="1" x14ac:dyDescent="0.25">
      <c r="B11" s="11"/>
      <c r="C11" s="73" t="s">
        <v>317</v>
      </c>
      <c r="D11" s="75" t="s">
        <v>641</v>
      </c>
      <c r="E11" s="41">
        <f>COUNTIF('Whole School EAL'!I:I,C11)</f>
        <v>0</v>
      </c>
      <c r="F11" s="47" t="e">
        <f>E11/Overview!E4</f>
        <v>#DIV/0!</v>
      </c>
      <c r="G11" s="3"/>
      <c r="H11" s="23"/>
      <c r="I11" s="23"/>
      <c r="J11" s="23"/>
      <c r="K11" s="23"/>
      <c r="L11" s="23"/>
      <c r="M11" s="23"/>
      <c r="N11" s="23"/>
      <c r="O11" s="23"/>
      <c r="P11" s="23"/>
      <c r="Q11" s="15"/>
      <c r="R11" s="3"/>
      <c r="S11" s="3"/>
      <c r="T11" s="3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2:251" ht="16.5" customHeight="1" x14ac:dyDescent="0.25">
      <c r="B12" s="11"/>
      <c r="C12" s="73" t="s">
        <v>318</v>
      </c>
      <c r="D12" s="75" t="s">
        <v>642</v>
      </c>
      <c r="E12" s="41">
        <f>COUNTIF('Whole School EAL'!I:I,C12)</f>
        <v>0</v>
      </c>
      <c r="F12" s="47" t="e">
        <f>E12/Overview!E4</f>
        <v>#DIV/0!</v>
      </c>
      <c r="G12" s="3"/>
      <c r="H12" s="23"/>
      <c r="I12" s="23"/>
      <c r="J12" s="23"/>
      <c r="K12" s="23"/>
      <c r="L12" s="23"/>
      <c r="M12" s="23"/>
      <c r="N12" s="23"/>
      <c r="O12" s="23"/>
      <c r="P12" s="23"/>
      <c r="Q12" s="15"/>
      <c r="R12" s="3"/>
      <c r="S12" s="3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2:251" ht="16.5" customHeight="1" x14ac:dyDescent="0.25">
      <c r="B13" s="11"/>
      <c r="C13" s="73" t="s">
        <v>319</v>
      </c>
      <c r="D13" s="75" t="s">
        <v>643</v>
      </c>
      <c r="E13" s="41">
        <f>COUNTIF('Whole School EAL'!I:I,C13)</f>
        <v>0</v>
      </c>
      <c r="F13" s="47" t="e">
        <f>E13/Overview!E4</f>
        <v>#DIV/0!</v>
      </c>
      <c r="G13" s="3"/>
      <c r="H13" s="23"/>
      <c r="I13" s="23"/>
      <c r="J13" s="23"/>
      <c r="K13" s="23"/>
      <c r="L13" s="23"/>
      <c r="M13" s="23"/>
      <c r="N13" s="23"/>
      <c r="O13" s="23"/>
      <c r="P13" s="23"/>
      <c r="Q13" s="15"/>
      <c r="R13" s="3"/>
      <c r="S13" s="3"/>
      <c r="T13" s="3"/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2:251" ht="16.5" customHeight="1" x14ac:dyDescent="0.25">
      <c r="B14" s="11"/>
      <c r="C14" s="73" t="s">
        <v>320</v>
      </c>
      <c r="D14" s="75" t="s">
        <v>644</v>
      </c>
      <c r="E14" s="41">
        <f>COUNTIF('Whole School EAL'!I:I,C14)</f>
        <v>0</v>
      </c>
      <c r="F14" s="47" t="e">
        <f>E14/Overview!E4</f>
        <v>#DIV/0!</v>
      </c>
      <c r="G14" s="3"/>
      <c r="H14" s="23"/>
      <c r="I14" s="23"/>
      <c r="J14" s="23"/>
      <c r="K14" s="23"/>
      <c r="L14" s="23"/>
      <c r="M14" s="23"/>
      <c r="N14" s="23"/>
      <c r="O14" s="23"/>
      <c r="P14" s="23"/>
      <c r="Q14" s="15"/>
      <c r="R14" s="3"/>
      <c r="S14" s="3"/>
      <c r="T14" s="3"/>
      <c r="U14" s="3"/>
      <c r="V14" s="3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2:251" ht="16.5" customHeight="1" x14ac:dyDescent="0.25">
      <c r="B15" s="11"/>
      <c r="C15" s="73" t="s">
        <v>321</v>
      </c>
      <c r="D15" s="75" t="s">
        <v>645</v>
      </c>
      <c r="E15" s="41">
        <f>COUNTIF('Whole School EAL'!I:I,C15)</f>
        <v>0</v>
      </c>
      <c r="F15" s="47" t="e">
        <f>E15/Overview!E4</f>
        <v>#DIV/0!</v>
      </c>
      <c r="G15" s="3"/>
      <c r="H15" s="23"/>
      <c r="I15" s="23"/>
      <c r="J15" s="23"/>
      <c r="K15" s="23"/>
      <c r="L15" s="23"/>
      <c r="M15" s="23"/>
      <c r="N15" s="23"/>
      <c r="O15" s="23"/>
      <c r="P15" s="23"/>
      <c r="Q15" s="15"/>
      <c r="R15" s="3"/>
      <c r="S15" s="3"/>
      <c r="T15" s="3"/>
      <c r="U15" s="3"/>
      <c r="V15" s="3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2:251" ht="15.75" customHeight="1" x14ac:dyDescent="0.25">
      <c r="B16" s="11"/>
      <c r="C16" s="73" t="s">
        <v>322</v>
      </c>
      <c r="D16" s="75" t="s">
        <v>290</v>
      </c>
      <c r="E16" s="41">
        <f>COUNTIF('Whole School EAL'!I:I,C16)</f>
        <v>0</v>
      </c>
      <c r="F16" s="47" t="e">
        <f>E16/Overview!E4</f>
        <v>#DIV/0!</v>
      </c>
      <c r="G16" s="3"/>
      <c r="H16" s="23"/>
      <c r="I16" s="23"/>
      <c r="J16" s="23"/>
      <c r="K16" s="23"/>
      <c r="L16" s="23"/>
      <c r="M16" s="23"/>
      <c r="N16" s="23"/>
      <c r="O16" s="23"/>
      <c r="P16" s="23"/>
      <c r="Q16" s="15"/>
      <c r="R16" s="3"/>
      <c r="S16" s="3"/>
      <c r="T16" s="3"/>
      <c r="U16" s="3"/>
      <c r="V16" s="3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6.5" customHeight="1" x14ac:dyDescent="0.25">
      <c r="B17" s="11"/>
      <c r="C17" s="73" t="s">
        <v>323</v>
      </c>
      <c r="D17" s="75" t="s">
        <v>646</v>
      </c>
      <c r="E17" s="41">
        <f>COUNTIF('Whole School EAL'!I:I,C17)</f>
        <v>0</v>
      </c>
      <c r="F17" s="47" t="e">
        <f>E17/Overview!E4</f>
        <v>#DIV/0!</v>
      </c>
      <c r="G17" s="3"/>
      <c r="H17" s="23"/>
      <c r="I17" s="23"/>
      <c r="J17" s="23"/>
      <c r="K17" s="23"/>
      <c r="L17" s="23"/>
      <c r="M17" s="23"/>
      <c r="N17" s="23"/>
      <c r="O17" s="23"/>
      <c r="P17" s="23"/>
      <c r="Q17" s="15"/>
      <c r="R17" s="3"/>
      <c r="S17" s="3"/>
      <c r="T17" s="3"/>
      <c r="U17" s="3"/>
      <c r="V17" s="3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6.5" customHeight="1" x14ac:dyDescent="0.25">
      <c r="B18" s="11"/>
      <c r="C18" s="73" t="s">
        <v>324</v>
      </c>
      <c r="D18" s="75" t="s">
        <v>647</v>
      </c>
      <c r="E18" s="41">
        <f>COUNTIF('Whole School EAL'!I:I,C18)</f>
        <v>0</v>
      </c>
      <c r="F18" s="47" t="e">
        <f>E18/Overview!E4</f>
        <v>#DIV/0!</v>
      </c>
      <c r="G18" s="3"/>
      <c r="H18" s="23"/>
      <c r="I18" s="23"/>
      <c r="J18" s="23"/>
      <c r="K18" s="23"/>
      <c r="L18" s="23"/>
      <c r="M18" s="23"/>
      <c r="N18" s="23"/>
      <c r="O18" s="23"/>
      <c r="P18" s="23"/>
      <c r="Q18" s="15"/>
      <c r="R18" s="3"/>
      <c r="S18" s="3"/>
      <c r="T18" s="3"/>
      <c r="U18" s="3"/>
      <c r="V18" s="3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6.5" customHeight="1" x14ac:dyDescent="0.25">
      <c r="B19" s="11"/>
      <c r="C19" s="73" t="s">
        <v>325</v>
      </c>
      <c r="D19" s="75" t="s">
        <v>648</v>
      </c>
      <c r="E19" s="41">
        <f>COUNTIF('Whole School EAL'!I:I,C19)</f>
        <v>0</v>
      </c>
      <c r="F19" s="47" t="e">
        <f>E19/Overview!E4</f>
        <v>#DIV/0!</v>
      </c>
      <c r="G19" s="3"/>
      <c r="H19" s="23"/>
      <c r="I19" s="23"/>
      <c r="J19" s="23"/>
      <c r="K19" s="23"/>
      <c r="L19" s="23"/>
      <c r="M19" s="23"/>
      <c r="N19" s="23"/>
      <c r="O19" s="23"/>
      <c r="P19" s="23"/>
      <c r="Q19" s="15"/>
      <c r="R19" s="3"/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6.5" customHeight="1" x14ac:dyDescent="0.25">
      <c r="B20" s="11"/>
      <c r="C20" s="73" t="s">
        <v>326</v>
      </c>
      <c r="D20" s="75" t="s">
        <v>649</v>
      </c>
      <c r="E20" s="41">
        <f>COUNTIF('Whole School EAL'!I:I,C20)</f>
        <v>0</v>
      </c>
      <c r="F20" s="47" t="e">
        <f>E20/Overview!E4</f>
        <v>#DIV/0!</v>
      </c>
      <c r="G20" s="3"/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3"/>
      <c r="S20" s="3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6.5" customHeight="1" x14ac:dyDescent="0.25">
      <c r="B21" s="11"/>
      <c r="C21" s="73" t="s">
        <v>327</v>
      </c>
      <c r="D21" s="75" t="s">
        <v>650</v>
      </c>
      <c r="E21" s="41">
        <f>COUNTIF('Whole School EAL'!I:I,C21)</f>
        <v>0</v>
      </c>
      <c r="F21" s="47" t="e">
        <f>E21/Overview!E4</f>
        <v>#DIV/0!</v>
      </c>
      <c r="G21" s="3"/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3"/>
      <c r="S21" s="3"/>
      <c r="T21" s="3"/>
      <c r="U21" s="3"/>
      <c r="V21" s="3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6.5" customHeight="1" x14ac:dyDescent="0.25">
      <c r="B22" s="11"/>
      <c r="C22" s="73" t="s">
        <v>328</v>
      </c>
      <c r="D22" s="75" t="s">
        <v>651</v>
      </c>
      <c r="E22" s="41">
        <f>COUNTIF('Whole School EAL'!I:I,C22)</f>
        <v>0</v>
      </c>
      <c r="F22" s="47" t="e">
        <f>E22/Overview!E4</f>
        <v>#DIV/0!</v>
      </c>
      <c r="G22" s="3"/>
      <c r="H22" s="22"/>
      <c r="I22" s="22"/>
      <c r="J22" s="22"/>
      <c r="K22" s="22"/>
      <c r="L22" s="22"/>
      <c r="M22" s="22"/>
      <c r="N22" s="22"/>
      <c r="O22" s="22"/>
      <c r="P22" s="22"/>
      <c r="Q22" s="15"/>
      <c r="R22" s="3"/>
      <c r="S22" s="3"/>
      <c r="T22" s="3"/>
      <c r="U22" s="3"/>
      <c r="V22" s="3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6.5" customHeight="1" x14ac:dyDescent="0.25">
      <c r="B23" s="11"/>
      <c r="C23" s="73" t="s">
        <v>329</v>
      </c>
      <c r="D23" s="75" t="s">
        <v>652</v>
      </c>
      <c r="E23" s="41">
        <f>COUNTIF('Whole School EAL'!I:I,C23)</f>
        <v>0</v>
      </c>
      <c r="F23" s="47" t="e">
        <f>E23/Overview!E4</f>
        <v>#DIV/0!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15"/>
      <c r="R23" s="3"/>
      <c r="S23" s="3"/>
      <c r="T23" s="3"/>
      <c r="U23" s="3"/>
      <c r="V23" s="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6.5" customHeight="1" x14ac:dyDescent="0.25">
      <c r="B24" s="11"/>
      <c r="C24" s="73" t="s">
        <v>330</v>
      </c>
      <c r="D24" s="75" t="s">
        <v>653</v>
      </c>
      <c r="E24" s="41">
        <f>COUNTIF('Whole School EAL'!I:I,C24)</f>
        <v>0</v>
      </c>
      <c r="F24" s="47" t="e">
        <f>E24/Overview!E4</f>
        <v>#DIV/0!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15"/>
      <c r="R24" s="3"/>
      <c r="S24" s="3"/>
      <c r="T24" s="3"/>
      <c r="U24" s="3"/>
      <c r="V24" s="3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6.5" customHeight="1" x14ac:dyDescent="0.25">
      <c r="B25" s="11"/>
      <c r="C25" s="73" t="s">
        <v>331</v>
      </c>
      <c r="D25" s="75" t="s">
        <v>654</v>
      </c>
      <c r="E25" s="41">
        <f>COUNTIF('Whole School EAL'!I:I,C25)</f>
        <v>0</v>
      </c>
      <c r="F25" s="47" t="e">
        <f>E25/Overview!E4</f>
        <v>#DIV/0!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15"/>
      <c r="R25" s="3"/>
      <c r="S25" s="3"/>
      <c r="T25" s="3"/>
      <c r="U25" s="3"/>
      <c r="V25" s="3"/>
      <c r="W25" s="3"/>
      <c r="X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13" customFormat="1" ht="16.5" customHeight="1" x14ac:dyDescent="0.25">
      <c r="A26" s="1"/>
      <c r="B26" s="11"/>
      <c r="C26" s="73" t="s">
        <v>332</v>
      </c>
      <c r="D26" s="75" t="s">
        <v>655</v>
      </c>
      <c r="E26" s="41">
        <f>COUNTIF('Whole School EAL'!I:I,C26)</f>
        <v>0</v>
      </c>
      <c r="F26" s="47" t="e">
        <f>E26/Overview!E4</f>
        <v>#DIV/0!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15"/>
      <c r="R26" s="3"/>
      <c r="S26" s="3"/>
      <c r="T26" s="3"/>
      <c r="U26" s="3"/>
      <c r="V26" s="3"/>
      <c r="W26" s="3"/>
      <c r="X26" s="3"/>
    </row>
    <row r="27" spans="1:251" ht="16.5" customHeight="1" x14ac:dyDescent="0.25">
      <c r="B27" s="11"/>
      <c r="C27" s="73" t="s">
        <v>333</v>
      </c>
      <c r="D27" s="75" t="s">
        <v>656</v>
      </c>
      <c r="E27" s="41">
        <f>COUNTIF('Whole School EAL'!I:I,C27)</f>
        <v>0</v>
      </c>
      <c r="F27" s="47" t="e">
        <f>E27/Overview!E4</f>
        <v>#DIV/0!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15"/>
      <c r="R27" s="3"/>
      <c r="S27" s="3"/>
      <c r="T27" s="3"/>
      <c r="U27" s="3"/>
      <c r="V27" s="3"/>
      <c r="W27" s="3"/>
      <c r="X27" s="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6.5" customHeight="1" x14ac:dyDescent="0.25">
      <c r="B28" s="11"/>
      <c r="C28" s="73" t="s">
        <v>334</v>
      </c>
      <c r="D28" s="75" t="s">
        <v>657</v>
      </c>
      <c r="E28" s="41">
        <f>COUNTIF('Whole School EAL'!I:I,C28)</f>
        <v>0</v>
      </c>
      <c r="F28" s="47" t="e">
        <f>E28/Overview!E4</f>
        <v>#DIV/0!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15"/>
      <c r="R28" s="3"/>
      <c r="S28" s="3"/>
      <c r="T28" s="3"/>
      <c r="U28" s="3"/>
      <c r="V28" s="3"/>
      <c r="W28" s="3"/>
      <c r="X28" s="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6.5" customHeight="1" x14ac:dyDescent="0.25">
      <c r="B29" s="11"/>
      <c r="C29" s="73" t="s">
        <v>335</v>
      </c>
      <c r="D29" s="75" t="s">
        <v>658</v>
      </c>
      <c r="E29" s="41">
        <f>COUNTIF('Whole School EAL'!I:I,C29)</f>
        <v>0</v>
      </c>
      <c r="F29" s="47" t="e">
        <f>E29/Overview!E4</f>
        <v>#DIV/0!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15"/>
      <c r="R29" s="3"/>
      <c r="S29" s="3"/>
      <c r="T29" s="3"/>
      <c r="U29" s="3"/>
      <c r="V29" s="3"/>
      <c r="W29" s="3"/>
      <c r="X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6.5" customHeight="1" x14ac:dyDescent="0.25">
      <c r="B30" s="11"/>
      <c r="C30" s="73" t="s">
        <v>336</v>
      </c>
      <c r="D30" s="75" t="s">
        <v>659</v>
      </c>
      <c r="E30" s="41">
        <f>COUNTIF('Whole School EAL'!I:I,C30)</f>
        <v>0</v>
      </c>
      <c r="F30" s="47" t="e">
        <f>E30/Overview!E4</f>
        <v>#DIV/0!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15"/>
      <c r="R30" s="3"/>
      <c r="S30" s="3"/>
      <c r="T30" s="3"/>
      <c r="U30" s="3"/>
      <c r="V30" s="3"/>
      <c r="W30" s="3"/>
      <c r="X30" s="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6.5" customHeight="1" x14ac:dyDescent="0.25">
      <c r="B31" s="11"/>
      <c r="C31" s="73" t="s">
        <v>337</v>
      </c>
      <c r="D31" s="75" t="s">
        <v>660</v>
      </c>
      <c r="E31" s="41">
        <f>COUNTIF('Whole School EAL'!I:I,C31)</f>
        <v>0</v>
      </c>
      <c r="F31" s="47" t="e">
        <f>E31/Overview!E4</f>
        <v>#DIV/0!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15"/>
      <c r="R31" s="3"/>
      <c r="S31" s="3"/>
      <c r="T31" s="3"/>
      <c r="U31" s="3"/>
      <c r="V31" s="3"/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6.5" customHeight="1" x14ac:dyDescent="0.25">
      <c r="B32" s="11"/>
      <c r="C32" s="73" t="s">
        <v>338</v>
      </c>
      <c r="D32" s="75" t="s">
        <v>661</v>
      </c>
      <c r="E32" s="41">
        <f>COUNTIF('Whole School EAL'!I:I,C32)</f>
        <v>0</v>
      </c>
      <c r="F32" s="47" t="e">
        <f>E32/Overview!E4</f>
        <v>#DIV/0!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15"/>
      <c r="R32" s="3"/>
      <c r="S32" s="3"/>
      <c r="T32" s="3"/>
      <c r="U32" s="3"/>
      <c r="V32" s="3"/>
      <c r="W32" s="3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2:251" ht="16.5" customHeight="1" x14ac:dyDescent="0.25">
      <c r="B33" s="11"/>
      <c r="C33" s="73" t="s">
        <v>339</v>
      </c>
      <c r="D33" s="75" t="s">
        <v>662</v>
      </c>
      <c r="E33" s="41">
        <f>COUNTIF('Whole School EAL'!I:I,C33)</f>
        <v>0</v>
      </c>
      <c r="F33" s="47" t="e">
        <f>E33/Overview!E4</f>
        <v>#DIV/0!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15"/>
      <c r="R33" s="3"/>
      <c r="S33" s="3"/>
      <c r="T33" s="3"/>
      <c r="U33" s="3"/>
      <c r="V33" s="3"/>
      <c r="W33" s="3"/>
      <c r="X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2:251" ht="16.5" customHeight="1" x14ac:dyDescent="0.25">
      <c r="B34" s="11"/>
      <c r="C34" s="73" t="s">
        <v>340</v>
      </c>
      <c r="D34" s="75" t="s">
        <v>663</v>
      </c>
      <c r="E34" s="41">
        <f>COUNTIF('Whole School EAL'!I:I,C34)</f>
        <v>0</v>
      </c>
      <c r="F34" s="47" t="e">
        <f>E34/Overview!E4</f>
        <v>#DIV/0!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15"/>
      <c r="R34" s="3"/>
      <c r="S34" s="3"/>
      <c r="T34" s="3"/>
      <c r="U34" s="3"/>
      <c r="V34" s="3"/>
      <c r="W34" s="3"/>
      <c r="X34" s="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2:251" ht="16.5" customHeight="1" x14ac:dyDescent="0.25">
      <c r="B35" s="11"/>
      <c r="C35" s="73" t="s">
        <v>341</v>
      </c>
      <c r="D35" s="75" t="s">
        <v>664</v>
      </c>
      <c r="E35" s="41">
        <f>COUNTIF('Whole School EAL'!I:I,C35)</f>
        <v>0</v>
      </c>
      <c r="F35" s="47" t="e">
        <f>E35/Overview!E4</f>
        <v>#DIV/0!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15"/>
      <c r="R35" s="3"/>
      <c r="S35" s="3"/>
      <c r="T35" s="3"/>
      <c r="U35" s="3"/>
      <c r="V35" s="3"/>
      <c r="W35" s="3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2:251" ht="16.5" customHeight="1" x14ac:dyDescent="0.25">
      <c r="B36" s="11"/>
      <c r="C36" s="73" t="s">
        <v>342</v>
      </c>
      <c r="D36" s="75" t="s">
        <v>665</v>
      </c>
      <c r="E36" s="41">
        <f>COUNTIF('Whole School EAL'!I:I,C36)</f>
        <v>0</v>
      </c>
      <c r="F36" s="47" t="e">
        <f>E36/Overview!E4</f>
        <v>#DIV/0!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15"/>
      <c r="R36" s="3"/>
      <c r="S36" s="3"/>
      <c r="T36" s="3"/>
      <c r="U36" s="3"/>
      <c r="V36" s="3"/>
      <c r="W36" s="3"/>
      <c r="X36" s="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2:251" ht="16.5" customHeight="1" x14ac:dyDescent="0.25">
      <c r="B37" s="11"/>
      <c r="C37" s="73" t="s">
        <v>343</v>
      </c>
      <c r="D37" s="75" t="s">
        <v>666</v>
      </c>
      <c r="E37" s="41">
        <f>COUNTIF('Whole School EAL'!I:I,C37)</f>
        <v>0</v>
      </c>
      <c r="F37" s="47" t="e">
        <f>E37/Overview!E4</f>
        <v>#DIV/0!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15"/>
      <c r="R37" s="3"/>
      <c r="S37" s="3"/>
      <c r="T37" s="3"/>
      <c r="U37" s="3"/>
      <c r="V37" s="3"/>
      <c r="W37" s="3"/>
      <c r="X37" s="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2:251" ht="16.5" customHeight="1" x14ac:dyDescent="0.25">
      <c r="B38" s="11"/>
      <c r="C38" s="73" t="s">
        <v>344</v>
      </c>
      <c r="D38" s="75" t="s">
        <v>284</v>
      </c>
      <c r="E38" s="41">
        <f>COUNTIF('Whole School EAL'!I:I,C38)</f>
        <v>0</v>
      </c>
      <c r="F38" s="47" t="e">
        <f>E38/Overview!E4</f>
        <v>#DIV/0!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15"/>
      <c r="R38" s="3"/>
      <c r="S38" s="3"/>
      <c r="T38" s="3"/>
      <c r="U38" s="3"/>
      <c r="V38" s="3"/>
      <c r="W38" s="3"/>
      <c r="X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2:251" ht="16.5" customHeight="1" x14ac:dyDescent="0.25">
      <c r="B39" s="11"/>
      <c r="C39" s="73" t="s">
        <v>345</v>
      </c>
      <c r="D39" s="75" t="s">
        <v>667</v>
      </c>
      <c r="E39" s="41">
        <f>COUNTIF('Whole School EAL'!I:I,C39)</f>
        <v>0</v>
      </c>
      <c r="F39" s="47" t="e">
        <f>E39/Overview!E4</f>
        <v>#DIV/0!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15"/>
      <c r="R39" s="3"/>
      <c r="S39" s="3"/>
      <c r="T39" s="3"/>
      <c r="U39" s="3"/>
      <c r="V39" s="3"/>
      <c r="W39" s="3"/>
      <c r="X39" s="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2:251" ht="16.5" customHeight="1" x14ac:dyDescent="0.25">
      <c r="B40" s="11"/>
      <c r="C40" s="73" t="s">
        <v>346</v>
      </c>
      <c r="D40" s="75" t="s">
        <v>668</v>
      </c>
      <c r="E40" s="41">
        <f>COUNTIF('Whole School EAL'!I:I,C40)</f>
        <v>0</v>
      </c>
      <c r="F40" s="47" t="e">
        <f>E40/Overview!E4</f>
        <v>#DIV/0!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15"/>
      <c r="R40" s="3"/>
      <c r="S40" s="3"/>
      <c r="T40" s="3"/>
      <c r="U40" s="3"/>
      <c r="V40" s="3"/>
      <c r="W40" s="3"/>
      <c r="X40" s="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2:251" ht="16.5" customHeight="1" x14ac:dyDescent="0.25">
      <c r="B41" s="11"/>
      <c r="C41" s="73" t="s">
        <v>347</v>
      </c>
      <c r="D41" s="75" t="s">
        <v>669</v>
      </c>
      <c r="E41" s="41">
        <f>COUNTIF('Whole School EAL'!I:I,C41)</f>
        <v>0</v>
      </c>
      <c r="F41" s="47" t="e">
        <f>E41/Overview!E4</f>
        <v>#DIV/0!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15"/>
      <c r="R41" s="3"/>
      <c r="S41" s="3"/>
      <c r="T41" s="3"/>
      <c r="U41" s="3"/>
      <c r="V41" s="3"/>
      <c r="W41" s="3"/>
      <c r="X41" s="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2:251" ht="16.5" customHeight="1" x14ac:dyDescent="0.25">
      <c r="B42" s="11"/>
      <c r="C42" s="73" t="s">
        <v>348</v>
      </c>
      <c r="D42" s="75" t="s">
        <v>670</v>
      </c>
      <c r="E42" s="41">
        <f>COUNTIF('Whole School EAL'!I:I,C42)</f>
        <v>0</v>
      </c>
      <c r="F42" s="47" t="e">
        <f>E42/Overview!E4</f>
        <v>#DIV/0!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15"/>
      <c r="R42" s="3"/>
      <c r="S42" s="3"/>
      <c r="T42" s="3"/>
      <c r="U42" s="3"/>
      <c r="V42" s="3"/>
      <c r="W42" s="3"/>
      <c r="X42" s="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2:251" ht="16.5" customHeight="1" x14ac:dyDescent="0.25">
      <c r="B43" s="11"/>
      <c r="C43" s="73" t="s">
        <v>349</v>
      </c>
      <c r="D43" s="75" t="s">
        <v>671</v>
      </c>
      <c r="E43" s="41">
        <f>COUNTIF('Whole School EAL'!I:I,C43)</f>
        <v>0</v>
      </c>
      <c r="F43" s="47" t="e">
        <f>E43/Overview!E4</f>
        <v>#DIV/0!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15"/>
      <c r="R43" s="3"/>
      <c r="S43" s="3"/>
      <c r="T43" s="3"/>
      <c r="U43" s="3"/>
      <c r="V43" s="3"/>
      <c r="W43" s="3"/>
      <c r="X43" s="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2:251" ht="16.5" customHeight="1" x14ac:dyDescent="0.25">
      <c r="B44" s="11"/>
      <c r="C44" s="73" t="s">
        <v>350</v>
      </c>
      <c r="D44" s="75" t="s">
        <v>672</v>
      </c>
      <c r="E44" s="41">
        <f>COUNTIF('Whole School EAL'!I:I,C44)</f>
        <v>0</v>
      </c>
      <c r="F44" s="47" t="e">
        <f>E44/Overview!E4</f>
        <v>#DIV/0!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15"/>
      <c r="R44" s="3"/>
      <c r="S44" s="3"/>
      <c r="T44" s="3"/>
      <c r="U44" s="3"/>
      <c r="V44" s="3"/>
      <c r="W44" s="3"/>
      <c r="X44" s="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2:251" ht="16.5" customHeight="1" x14ac:dyDescent="0.25">
      <c r="B45" s="11"/>
      <c r="C45" s="73" t="s">
        <v>351</v>
      </c>
      <c r="D45" s="75" t="s">
        <v>673</v>
      </c>
      <c r="E45" s="41">
        <f>COUNTIF('Whole School EAL'!I:I,C45)</f>
        <v>0</v>
      </c>
      <c r="F45" s="47" t="e">
        <f>E45/Overview!E4</f>
        <v>#DIV/0!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15"/>
      <c r="R45" s="3"/>
      <c r="S45" s="3"/>
      <c r="T45" s="3"/>
      <c r="U45" s="3"/>
      <c r="V45" s="3"/>
      <c r="W45" s="3"/>
      <c r="X45" s="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2:251" ht="16.5" customHeight="1" x14ac:dyDescent="0.25">
      <c r="B46" s="11"/>
      <c r="C46" s="73" t="s">
        <v>246</v>
      </c>
      <c r="D46" s="75" t="s">
        <v>674</v>
      </c>
      <c r="E46" s="41">
        <f>COUNTIF('Whole School EAL'!I:I,C46)</f>
        <v>0</v>
      </c>
      <c r="F46" s="47" t="e">
        <f>E46/Overview!E4</f>
        <v>#DIV/0!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15"/>
      <c r="R46" s="3"/>
      <c r="S46" s="3"/>
      <c r="T46" s="3"/>
      <c r="U46" s="3"/>
      <c r="V46" s="3"/>
      <c r="W46" s="3"/>
      <c r="X46" s="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2:251" ht="16.5" customHeight="1" x14ac:dyDescent="0.25">
      <c r="B47" s="11"/>
      <c r="C47" s="73" t="s">
        <v>352</v>
      </c>
      <c r="D47" s="75" t="s">
        <v>675</v>
      </c>
      <c r="E47" s="41">
        <f>COUNTIF('Whole School EAL'!I:I,C47)</f>
        <v>0</v>
      </c>
      <c r="F47" s="47" t="e">
        <f>E47/Overview!E4</f>
        <v>#DIV/0!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15"/>
      <c r="R47" s="3"/>
      <c r="S47" s="3"/>
      <c r="T47" s="3"/>
      <c r="U47" s="3"/>
      <c r="V47" s="3"/>
      <c r="W47" s="3"/>
      <c r="X47" s="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2:251" ht="16.5" customHeight="1" x14ac:dyDescent="0.25">
      <c r="B48" s="11"/>
      <c r="C48" s="73" t="s">
        <v>353</v>
      </c>
      <c r="D48" s="75" t="s">
        <v>676</v>
      </c>
      <c r="E48" s="41">
        <f>COUNTIF('Whole School EAL'!I:I,C48)</f>
        <v>0</v>
      </c>
      <c r="F48" s="47" t="e">
        <f>E48/Overview!E4</f>
        <v>#DIV/0!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15"/>
      <c r="R48" s="3"/>
      <c r="S48" s="3"/>
      <c r="T48" s="3"/>
      <c r="U48" s="3"/>
      <c r="V48" s="3"/>
      <c r="W48" s="3"/>
      <c r="X48" s="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2:251" ht="16.5" customHeight="1" x14ac:dyDescent="0.25">
      <c r="B49" s="11"/>
      <c r="C49" s="73" t="s">
        <v>354</v>
      </c>
      <c r="D49" s="75" t="s">
        <v>677</v>
      </c>
      <c r="E49" s="41">
        <f>COUNTIF('Whole School EAL'!I:I,C49)</f>
        <v>0</v>
      </c>
      <c r="F49" s="47" t="e">
        <f>E49/Overview!E4</f>
        <v>#DIV/0!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15"/>
      <c r="R49" s="3"/>
      <c r="S49" s="3"/>
      <c r="T49" s="3"/>
      <c r="U49" s="3"/>
      <c r="V49" s="3"/>
      <c r="W49" s="3"/>
      <c r="X49" s="3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2:251" ht="16.5" customHeight="1" x14ac:dyDescent="0.25">
      <c r="B50" s="11"/>
      <c r="C50" s="73" t="s">
        <v>399</v>
      </c>
      <c r="D50" s="75" t="s">
        <v>678</v>
      </c>
      <c r="E50" s="41">
        <f>COUNTIF('Whole School EAL'!I:I,C50)</f>
        <v>0</v>
      </c>
      <c r="F50" s="47" t="e">
        <f>E50/Overview!E4</f>
        <v>#DIV/0!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15"/>
      <c r="R50" s="3"/>
      <c r="S50" s="3"/>
      <c r="T50" s="3"/>
      <c r="U50" s="3"/>
      <c r="V50" s="3"/>
      <c r="W50" s="3"/>
      <c r="X50" s="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2:251" ht="16.5" customHeight="1" x14ac:dyDescent="0.25">
      <c r="B51" s="11"/>
      <c r="C51" s="73" t="s">
        <v>400</v>
      </c>
      <c r="D51" s="75" t="s">
        <v>679</v>
      </c>
      <c r="E51" s="41">
        <f>COUNTIF('Whole School EAL'!I:I,C51)</f>
        <v>0</v>
      </c>
      <c r="F51" s="47" t="e">
        <f>E51/Overview!E4</f>
        <v>#DIV/0!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15"/>
      <c r="R51" s="3"/>
      <c r="S51" s="3"/>
      <c r="T51" s="3"/>
      <c r="U51" s="3"/>
      <c r="V51" s="3"/>
      <c r="W51" s="3"/>
      <c r="X51" s="3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2:251" ht="16.5" customHeight="1" x14ac:dyDescent="0.25">
      <c r="B52" s="11"/>
      <c r="C52" s="73" t="s">
        <v>401</v>
      </c>
      <c r="D52" s="75" t="s">
        <v>193</v>
      </c>
      <c r="E52" s="41">
        <f>COUNTIF('Whole School EAL'!I:I,C52)</f>
        <v>0</v>
      </c>
      <c r="F52" s="47" t="e">
        <f>E52/Overview!E4</f>
        <v>#DIV/0!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15"/>
      <c r="R52" s="3"/>
      <c r="S52" s="3"/>
      <c r="T52" s="3"/>
      <c r="U52" s="3"/>
      <c r="V52" s="3"/>
      <c r="W52" s="3"/>
      <c r="X52" s="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2:251" ht="16.5" customHeight="1" x14ac:dyDescent="0.25">
      <c r="B53" s="11"/>
      <c r="C53" s="73" t="s">
        <v>402</v>
      </c>
      <c r="D53" s="75" t="s">
        <v>680</v>
      </c>
      <c r="E53" s="41">
        <f>COUNTIF('Whole School EAL'!I:I,C53)</f>
        <v>0</v>
      </c>
      <c r="F53" s="47" t="e">
        <f>E53/Overview!E4</f>
        <v>#DIV/0!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15"/>
      <c r="R53" s="3"/>
      <c r="S53" s="3"/>
      <c r="T53" s="3"/>
      <c r="U53" s="3"/>
      <c r="V53" s="3"/>
      <c r="W53" s="3"/>
      <c r="X53" s="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2:251" ht="16.5" customHeight="1" x14ac:dyDescent="0.25">
      <c r="B54" s="11"/>
      <c r="C54" s="73" t="s">
        <v>303</v>
      </c>
      <c r="D54" s="75" t="s">
        <v>681</v>
      </c>
      <c r="E54" s="41">
        <f>COUNTIF('Whole School EAL'!I:I,C54)</f>
        <v>0</v>
      </c>
      <c r="F54" s="47" t="e">
        <f>E54/Overview!E4</f>
        <v>#DIV/0!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15"/>
      <c r="R54" s="3"/>
      <c r="S54" s="3"/>
      <c r="T54" s="3"/>
      <c r="U54" s="3"/>
      <c r="V54" s="3"/>
      <c r="W54" s="3"/>
      <c r="X54" s="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2:251" ht="16.5" customHeight="1" x14ac:dyDescent="0.25">
      <c r="B55" s="11"/>
      <c r="C55" s="73" t="s">
        <v>403</v>
      </c>
      <c r="D55" s="75" t="s">
        <v>682</v>
      </c>
      <c r="E55" s="41">
        <f>COUNTIF('Whole School EAL'!I:I,C55)</f>
        <v>0</v>
      </c>
      <c r="F55" s="47" t="e">
        <f>E55/Overview!E4</f>
        <v>#DIV/0!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15"/>
      <c r="R55" s="3"/>
      <c r="S55" s="3"/>
      <c r="T55" s="3"/>
      <c r="U55" s="3"/>
      <c r="V55" s="3"/>
      <c r="W55" s="3"/>
      <c r="X55" s="3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2:251" ht="16.5" customHeight="1" x14ac:dyDescent="0.25">
      <c r="B56" s="11"/>
      <c r="C56" s="73" t="s">
        <v>404</v>
      </c>
      <c r="D56" s="75" t="s">
        <v>683</v>
      </c>
      <c r="E56" s="41">
        <f>COUNTIF('Whole School EAL'!I:I,C56)</f>
        <v>0</v>
      </c>
      <c r="F56" s="47" t="e">
        <f>E56/Overview!E4</f>
        <v>#DIV/0!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15"/>
      <c r="R56" s="3"/>
      <c r="S56" s="3"/>
      <c r="T56" s="3"/>
      <c r="U56" s="3"/>
      <c r="V56" s="3"/>
      <c r="W56" s="3"/>
      <c r="X56" s="3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2:251" ht="16.5" customHeight="1" x14ac:dyDescent="0.25">
      <c r="B57" s="11"/>
      <c r="C57" s="73" t="s">
        <v>405</v>
      </c>
      <c r="D57" s="75" t="s">
        <v>684</v>
      </c>
      <c r="E57" s="41">
        <f>COUNTIF('Whole School EAL'!I:I,C57)</f>
        <v>0</v>
      </c>
      <c r="F57" s="47" t="e">
        <f>E57/Overview!E4</f>
        <v>#DIV/0!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15"/>
      <c r="R57" s="3"/>
      <c r="S57" s="3"/>
      <c r="T57" s="3"/>
      <c r="U57" s="3"/>
      <c r="V57" s="3"/>
      <c r="W57" s="3"/>
      <c r="X57" s="3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2:251" ht="16.5" customHeight="1" x14ac:dyDescent="0.25">
      <c r="B58" s="11"/>
      <c r="C58" s="73" t="s">
        <v>406</v>
      </c>
      <c r="D58" s="75" t="s">
        <v>685</v>
      </c>
      <c r="E58" s="41">
        <f>COUNTIF('Whole School EAL'!I:I,C58)</f>
        <v>0</v>
      </c>
      <c r="F58" s="47" t="e">
        <f>E58/Overview!E4</f>
        <v>#DIV/0!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15"/>
      <c r="R58" s="3"/>
      <c r="S58" s="3"/>
      <c r="T58" s="3"/>
      <c r="U58" s="3"/>
      <c r="V58" s="3"/>
      <c r="W58" s="3"/>
      <c r="X58" s="3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2:251" ht="16.5" customHeight="1" x14ac:dyDescent="0.25">
      <c r="B59" s="11"/>
      <c r="C59" s="73" t="s">
        <v>407</v>
      </c>
      <c r="D59" s="75" t="s">
        <v>686</v>
      </c>
      <c r="E59" s="41">
        <f>COUNTIF('Whole School EAL'!I:I,C59)</f>
        <v>0</v>
      </c>
      <c r="F59" s="47" t="e">
        <f>E59/Overview!E4</f>
        <v>#DIV/0!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15"/>
      <c r="R59" s="3"/>
      <c r="S59" s="3"/>
      <c r="T59" s="3"/>
      <c r="U59" s="3"/>
      <c r="V59" s="3"/>
      <c r="W59" s="3"/>
      <c r="X59" s="3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2:251" ht="16.5" customHeight="1" x14ac:dyDescent="0.25">
      <c r="B60" s="11"/>
      <c r="C60" s="73" t="s">
        <v>408</v>
      </c>
      <c r="D60" s="75" t="s">
        <v>687</v>
      </c>
      <c r="E60" s="41">
        <f>COUNTIF('Whole School EAL'!I:I,C60)</f>
        <v>0</v>
      </c>
      <c r="F60" s="47" t="e">
        <f>E60/Overview!E4</f>
        <v>#DIV/0!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15"/>
      <c r="R60" s="3"/>
      <c r="S60" s="3"/>
      <c r="T60" s="3"/>
      <c r="U60" s="3"/>
      <c r="V60" s="3"/>
      <c r="W60" s="3"/>
      <c r="X60" s="3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2:251" ht="16.5" customHeight="1" x14ac:dyDescent="0.25">
      <c r="B61" s="11"/>
      <c r="C61" s="73" t="s">
        <v>409</v>
      </c>
      <c r="D61" s="75" t="s">
        <v>688</v>
      </c>
      <c r="E61" s="41">
        <f>COUNTIF('Whole School EAL'!I:I,C61)</f>
        <v>0</v>
      </c>
      <c r="F61" s="47" t="e">
        <f>E61/Overview!E4</f>
        <v>#DIV/0!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15"/>
      <c r="R61" s="3"/>
      <c r="S61" s="3"/>
      <c r="T61" s="3"/>
      <c r="U61" s="3"/>
      <c r="V61" s="3"/>
      <c r="W61" s="3"/>
      <c r="X61" s="3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2:251" ht="16.5" customHeight="1" x14ac:dyDescent="0.25">
      <c r="B62" s="11"/>
      <c r="C62" s="73" t="s">
        <v>410</v>
      </c>
      <c r="D62" s="75" t="s">
        <v>689</v>
      </c>
      <c r="E62" s="41">
        <f>COUNTIF('Whole School EAL'!I:I,C62)</f>
        <v>0</v>
      </c>
      <c r="F62" s="47" t="e">
        <f>E62/Overview!E4</f>
        <v>#DIV/0!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15"/>
      <c r="R62" s="3"/>
      <c r="S62" s="3"/>
      <c r="T62" s="3"/>
      <c r="U62" s="3"/>
      <c r="V62" s="3"/>
      <c r="W62" s="3"/>
      <c r="X62" s="3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2:251" ht="16.5" customHeight="1" x14ac:dyDescent="0.25">
      <c r="B63" s="11"/>
      <c r="C63" s="73" t="s">
        <v>411</v>
      </c>
      <c r="D63" s="75" t="s">
        <v>690</v>
      </c>
      <c r="E63" s="41">
        <f>COUNTIF('Whole School EAL'!I:I,C63)</f>
        <v>0</v>
      </c>
      <c r="F63" s="47" t="e">
        <f>E63/Overview!E4</f>
        <v>#DIV/0!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15"/>
      <c r="R63" s="3"/>
      <c r="S63" s="3"/>
      <c r="T63" s="3"/>
      <c r="U63" s="3"/>
      <c r="V63" s="3"/>
      <c r="W63" s="3"/>
      <c r="X63" s="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2:251" ht="16.5" customHeight="1" x14ac:dyDescent="0.25">
      <c r="B64" s="11"/>
      <c r="C64" s="73" t="s">
        <v>412</v>
      </c>
      <c r="D64" s="75" t="s">
        <v>691</v>
      </c>
      <c r="E64" s="41">
        <f>COUNTIF('Whole School EAL'!I:I,C64)</f>
        <v>0</v>
      </c>
      <c r="F64" s="47" t="e">
        <f>E64/Overview!E4</f>
        <v>#DIV/0!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15"/>
      <c r="R64" s="3"/>
      <c r="S64" s="3"/>
      <c r="T64" s="3"/>
      <c r="U64" s="3"/>
      <c r="V64" s="3"/>
      <c r="W64" s="3"/>
      <c r="X64" s="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2:251" ht="16.5" customHeight="1" x14ac:dyDescent="0.25">
      <c r="B65" s="11"/>
      <c r="C65" s="73" t="s">
        <v>413</v>
      </c>
      <c r="D65" s="75" t="s">
        <v>692</v>
      </c>
      <c r="E65" s="41">
        <f>COUNTIF('Whole School EAL'!I:I,C65)</f>
        <v>0</v>
      </c>
      <c r="F65" s="47" t="e">
        <f>E65/Overview!E4</f>
        <v>#DIV/0!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15"/>
      <c r="R65" s="3"/>
      <c r="S65" s="3"/>
      <c r="T65" s="3"/>
      <c r="U65" s="3"/>
      <c r="V65" s="3"/>
      <c r="W65" s="3"/>
      <c r="X65" s="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2:251" ht="16.5" customHeight="1" x14ac:dyDescent="0.25">
      <c r="B66" s="11"/>
      <c r="C66" s="73" t="s">
        <v>414</v>
      </c>
      <c r="D66" s="75" t="s">
        <v>693</v>
      </c>
      <c r="E66" s="41">
        <f>COUNTIF('Whole School EAL'!I:I,C66)</f>
        <v>0</v>
      </c>
      <c r="F66" s="47" t="e">
        <f>E66/Overview!E4</f>
        <v>#DIV/0!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15"/>
      <c r="R66" s="3"/>
      <c r="S66" s="3"/>
      <c r="T66" s="3"/>
      <c r="U66" s="3"/>
      <c r="V66" s="3"/>
      <c r="W66" s="3"/>
      <c r="X66" s="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2:251" ht="16.5" customHeight="1" x14ac:dyDescent="0.25">
      <c r="B67" s="11"/>
      <c r="C67" s="73" t="s">
        <v>415</v>
      </c>
      <c r="D67" s="75" t="s">
        <v>694</v>
      </c>
      <c r="E67" s="41">
        <f>COUNTIF('Whole School EAL'!I:I,C67)</f>
        <v>0</v>
      </c>
      <c r="F67" s="47" t="e">
        <f>E67/Overview!E4</f>
        <v>#DIV/0!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15"/>
      <c r="R67" s="3"/>
      <c r="S67" s="3"/>
      <c r="T67" s="3"/>
      <c r="U67" s="3"/>
      <c r="V67" s="3"/>
      <c r="W67" s="3"/>
      <c r="X67" s="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2:251" ht="16.5" customHeight="1" x14ac:dyDescent="0.25">
      <c r="B68" s="11"/>
      <c r="C68" s="73" t="s">
        <v>416</v>
      </c>
      <c r="D68" s="75" t="s">
        <v>695</v>
      </c>
      <c r="E68" s="41">
        <f>COUNTIF('Whole School EAL'!I:I,C68)</f>
        <v>0</v>
      </c>
      <c r="F68" s="47" t="e">
        <f>E68/Overview!E4</f>
        <v>#DIV/0!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15"/>
      <c r="R68" s="3"/>
      <c r="S68" s="3"/>
      <c r="T68" s="3"/>
      <c r="U68" s="3"/>
      <c r="V68" s="3"/>
      <c r="W68" s="3"/>
      <c r="X68" s="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2:251" ht="16.5" customHeight="1" x14ac:dyDescent="0.25">
      <c r="B69" s="11"/>
      <c r="C69" s="73" t="s">
        <v>417</v>
      </c>
      <c r="D69" s="75" t="s">
        <v>696</v>
      </c>
      <c r="E69" s="41">
        <f>COUNTIF('Whole School EAL'!I:I,C69)</f>
        <v>0</v>
      </c>
      <c r="F69" s="47" t="e">
        <f>E69/Overview!E4</f>
        <v>#DIV/0!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15"/>
      <c r="R69" s="3"/>
      <c r="S69" s="3"/>
      <c r="T69" s="3"/>
      <c r="U69" s="3"/>
      <c r="V69" s="3"/>
      <c r="W69" s="3"/>
      <c r="X69" s="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2:251" ht="16.5" customHeight="1" x14ac:dyDescent="0.25">
      <c r="B70" s="11"/>
      <c r="C70" s="73" t="s">
        <v>418</v>
      </c>
      <c r="D70" s="75" t="s">
        <v>697</v>
      </c>
      <c r="E70" s="41">
        <f>COUNTIF('Whole School EAL'!I:I,C70)</f>
        <v>0</v>
      </c>
      <c r="F70" s="47" t="e">
        <f>E70/Overview!E4</f>
        <v>#DIV/0!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15"/>
      <c r="R70" s="3"/>
      <c r="S70" s="3"/>
      <c r="T70" s="3"/>
      <c r="U70" s="3"/>
      <c r="V70" s="3"/>
      <c r="W70" s="3"/>
      <c r="X70" s="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2:251" ht="16.5" customHeight="1" x14ac:dyDescent="0.25">
      <c r="B71" s="11"/>
      <c r="C71" s="73" t="s">
        <v>419</v>
      </c>
      <c r="D71" s="75" t="s">
        <v>698</v>
      </c>
      <c r="E71" s="41">
        <f>COUNTIF('Whole School EAL'!I:I,C71)</f>
        <v>0</v>
      </c>
      <c r="F71" s="47" t="e">
        <f>E71/Overview!E4</f>
        <v>#DIV/0!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15"/>
      <c r="R71" s="3"/>
      <c r="S71" s="3"/>
      <c r="T71" s="3"/>
      <c r="U71" s="3"/>
      <c r="V71" s="3"/>
      <c r="W71" s="3"/>
      <c r="X71" s="3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2:251" ht="16.5" customHeight="1" x14ac:dyDescent="0.25">
      <c r="B72" s="11"/>
      <c r="C72" s="73" t="s">
        <v>420</v>
      </c>
      <c r="D72" s="75" t="s">
        <v>699</v>
      </c>
      <c r="E72" s="41">
        <f>COUNTIF('Whole School EAL'!I:I,C72)</f>
        <v>0</v>
      </c>
      <c r="F72" s="47" t="e">
        <f>E72/Overview!E4</f>
        <v>#DIV/0!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15"/>
      <c r="R72" s="3"/>
      <c r="S72" s="3"/>
      <c r="T72" s="3"/>
      <c r="U72" s="3"/>
      <c r="V72" s="3"/>
      <c r="W72" s="3"/>
      <c r="X72" s="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2:251" ht="16.5" customHeight="1" x14ac:dyDescent="0.25">
      <c r="B73" s="11"/>
      <c r="C73" s="73" t="s">
        <v>421</v>
      </c>
      <c r="D73" s="75" t="s">
        <v>700</v>
      </c>
      <c r="E73" s="41">
        <f>COUNTIF('Whole School EAL'!I:I,C73)</f>
        <v>0</v>
      </c>
      <c r="F73" s="47" t="e">
        <f>E73/Overview!E4</f>
        <v>#DIV/0!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15"/>
      <c r="R73" s="3"/>
      <c r="S73" s="3"/>
      <c r="T73" s="3"/>
      <c r="U73" s="3"/>
      <c r="V73" s="3"/>
      <c r="W73" s="3"/>
      <c r="X73" s="3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2:251" ht="16.5" customHeight="1" x14ac:dyDescent="0.25">
      <c r="B74" s="11"/>
      <c r="C74" s="73" t="s">
        <v>422</v>
      </c>
      <c r="D74" s="75" t="s">
        <v>701</v>
      </c>
      <c r="E74" s="41">
        <f>COUNTIF('Whole School EAL'!I:I,C74)</f>
        <v>0</v>
      </c>
      <c r="F74" s="47" t="e">
        <f>E74/Overview!E4</f>
        <v>#DIV/0!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15"/>
      <c r="R74" s="3"/>
      <c r="S74" s="3"/>
      <c r="T74" s="3"/>
      <c r="U74" s="3"/>
      <c r="V74" s="3"/>
      <c r="W74" s="3"/>
      <c r="X74" s="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2:251" ht="16.5" customHeight="1" x14ac:dyDescent="0.25">
      <c r="B75" s="11"/>
      <c r="C75" s="73" t="s">
        <v>423</v>
      </c>
      <c r="D75" s="75" t="s">
        <v>702</v>
      </c>
      <c r="E75" s="41">
        <f>COUNTIF('Whole School EAL'!I:I,C75)</f>
        <v>0</v>
      </c>
      <c r="F75" s="47" t="e">
        <f>E75/Overview!E4</f>
        <v>#DIV/0!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15"/>
      <c r="R75" s="3"/>
      <c r="S75" s="3"/>
      <c r="T75" s="3"/>
      <c r="U75" s="3"/>
      <c r="V75" s="3"/>
      <c r="W75" s="3"/>
      <c r="X75" s="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2:251" ht="16.5" customHeight="1" x14ac:dyDescent="0.25">
      <c r="B76" s="11"/>
      <c r="C76" s="73" t="s">
        <v>424</v>
      </c>
      <c r="D76" s="75" t="s">
        <v>703</v>
      </c>
      <c r="E76" s="41">
        <f>COUNTIF('Whole School EAL'!I:I,C76)</f>
        <v>0</v>
      </c>
      <c r="F76" s="47" t="e">
        <f>E76/Overview!E4</f>
        <v>#DIV/0!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15"/>
      <c r="R76" s="3"/>
      <c r="S76" s="3"/>
      <c r="T76" s="3"/>
      <c r="U76" s="3"/>
      <c r="V76" s="3"/>
      <c r="W76" s="3"/>
      <c r="X76" s="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2:251" ht="16.5" customHeight="1" x14ac:dyDescent="0.25">
      <c r="B77" s="11"/>
      <c r="C77" s="73" t="s">
        <v>425</v>
      </c>
      <c r="D77" s="75" t="s">
        <v>704</v>
      </c>
      <c r="E77" s="41">
        <f>COUNTIF('Whole School EAL'!I:I,C77)</f>
        <v>0</v>
      </c>
      <c r="F77" s="47" t="e">
        <f>E77/Overview!E4</f>
        <v>#DIV/0!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15"/>
      <c r="R77" s="3"/>
      <c r="S77" s="3"/>
      <c r="T77" s="3"/>
      <c r="U77" s="3"/>
      <c r="V77" s="3"/>
      <c r="W77" s="3"/>
      <c r="X77" s="3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2:251" ht="16.5" customHeight="1" x14ac:dyDescent="0.25">
      <c r="B78" s="11"/>
      <c r="C78" s="73" t="s">
        <v>426</v>
      </c>
      <c r="D78" s="75" t="s">
        <v>705</v>
      </c>
      <c r="E78" s="41">
        <f>COUNTIF('Whole School EAL'!I:I,C78)</f>
        <v>0</v>
      </c>
      <c r="F78" s="47" t="e">
        <f>E78/Overview!E4</f>
        <v>#DIV/0!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15"/>
      <c r="R78" s="3"/>
      <c r="S78" s="3"/>
      <c r="T78" s="3"/>
      <c r="U78" s="3"/>
      <c r="V78" s="3"/>
      <c r="W78" s="3"/>
      <c r="X78" s="3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2:251" ht="16.5" customHeight="1" x14ac:dyDescent="0.25">
      <c r="B79" s="11"/>
      <c r="C79" s="73" t="s">
        <v>427</v>
      </c>
      <c r="D79" s="75" t="s">
        <v>706</v>
      </c>
      <c r="E79" s="41">
        <f>COUNTIF('Whole School EAL'!I:I,C79)</f>
        <v>0</v>
      </c>
      <c r="F79" s="47" t="e">
        <f>E79/Overview!E4</f>
        <v>#DIV/0!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15"/>
      <c r="R79" s="3"/>
      <c r="S79" s="3"/>
      <c r="T79" s="3"/>
      <c r="U79" s="3"/>
      <c r="V79" s="3"/>
      <c r="W79" s="3"/>
      <c r="X79" s="3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2:251" ht="16.5" customHeight="1" x14ac:dyDescent="0.25">
      <c r="B80" s="11"/>
      <c r="C80" s="73" t="s">
        <v>428</v>
      </c>
      <c r="D80" s="75" t="s">
        <v>707</v>
      </c>
      <c r="E80" s="41">
        <f>COUNTIF('Whole School EAL'!I:I,C80)</f>
        <v>0</v>
      </c>
      <c r="F80" s="47" t="e">
        <f>E80/Overview!E4</f>
        <v>#DIV/0!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15"/>
      <c r="R80" s="3"/>
      <c r="S80" s="3"/>
      <c r="T80" s="3"/>
      <c r="U80" s="3"/>
      <c r="V80" s="3"/>
      <c r="W80" s="3"/>
      <c r="X80" s="3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2:251" ht="16.5" customHeight="1" x14ac:dyDescent="0.25">
      <c r="B81" s="11"/>
      <c r="C81" s="73" t="s">
        <v>429</v>
      </c>
      <c r="D81" s="75" t="s">
        <v>708</v>
      </c>
      <c r="E81" s="41">
        <f>COUNTIF('Whole School EAL'!I:I,C81)</f>
        <v>0</v>
      </c>
      <c r="F81" s="47" t="e">
        <f>E81/Overview!E4</f>
        <v>#DIV/0!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15"/>
      <c r="R81" s="3"/>
      <c r="S81" s="3"/>
      <c r="T81" s="3"/>
      <c r="U81" s="3"/>
      <c r="V81" s="3"/>
      <c r="W81" s="3"/>
      <c r="X81" s="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2:251" ht="16.5" customHeight="1" x14ac:dyDescent="0.25">
      <c r="B82" s="11"/>
      <c r="C82" s="73" t="s">
        <v>430</v>
      </c>
      <c r="D82" s="75" t="s">
        <v>709</v>
      </c>
      <c r="E82" s="41">
        <f>COUNTIF('Whole School EAL'!I:I,C82)</f>
        <v>0</v>
      </c>
      <c r="F82" s="47" t="e">
        <f>E82/Overview!E4</f>
        <v>#DIV/0!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15"/>
      <c r="R82" s="3"/>
      <c r="S82" s="3"/>
      <c r="T82" s="3"/>
      <c r="U82" s="3"/>
      <c r="V82" s="3"/>
      <c r="W82" s="3"/>
      <c r="X82" s="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2:251" ht="16.5" customHeight="1" x14ac:dyDescent="0.25">
      <c r="B83" s="11"/>
      <c r="C83" s="73" t="s">
        <v>298</v>
      </c>
      <c r="D83" s="75" t="s">
        <v>297</v>
      </c>
      <c r="E83" s="41">
        <f>COUNTIF('Whole School EAL'!I:I,C83)</f>
        <v>0</v>
      </c>
      <c r="F83" s="47" t="e">
        <f>E83/Overview!E4</f>
        <v>#DIV/0!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15"/>
      <c r="R83" s="3"/>
      <c r="S83" s="3"/>
      <c r="T83" s="3"/>
      <c r="U83" s="3"/>
      <c r="V83" s="3"/>
      <c r="W83" s="3"/>
      <c r="X83" s="3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2:251" ht="16.5" customHeight="1" x14ac:dyDescent="0.25">
      <c r="B84" s="11"/>
      <c r="C84" s="73" t="s">
        <v>431</v>
      </c>
      <c r="D84" s="75" t="s">
        <v>710</v>
      </c>
      <c r="E84" s="41">
        <f>COUNTIF('Whole School EAL'!I:I,C84)</f>
        <v>0</v>
      </c>
      <c r="F84" s="47" t="e">
        <f>E84/Overview!E4</f>
        <v>#DIV/0!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15"/>
      <c r="R84" s="3"/>
      <c r="S84" s="3"/>
      <c r="T84" s="3"/>
      <c r="U84" s="3"/>
      <c r="V84" s="3"/>
      <c r="W84" s="3"/>
      <c r="X84" s="3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2:251" ht="16.5" customHeight="1" x14ac:dyDescent="0.25">
      <c r="B85" s="11"/>
      <c r="C85" s="73" t="s">
        <v>432</v>
      </c>
      <c r="D85" s="75" t="s">
        <v>711</v>
      </c>
      <c r="E85" s="41">
        <f>COUNTIF('Whole School EAL'!I:I,C85)</f>
        <v>0</v>
      </c>
      <c r="F85" s="47" t="e">
        <f>E85/Overview!E4</f>
        <v>#DIV/0!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15"/>
      <c r="R85" s="3"/>
      <c r="S85" s="3"/>
      <c r="T85" s="3"/>
      <c r="U85" s="3"/>
      <c r="V85" s="3"/>
      <c r="W85" s="3"/>
      <c r="X85" s="3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2:251" ht="16.5" customHeight="1" x14ac:dyDescent="0.25">
      <c r="B86" s="11"/>
      <c r="C86" s="73" t="s">
        <v>433</v>
      </c>
      <c r="D86" s="75" t="s">
        <v>712</v>
      </c>
      <c r="E86" s="41">
        <f>COUNTIF('Whole School EAL'!I:I,C86)</f>
        <v>0</v>
      </c>
      <c r="F86" s="47" t="e">
        <f>E86/Overview!E4</f>
        <v>#DIV/0!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15"/>
      <c r="R86" s="3"/>
      <c r="S86" s="3"/>
      <c r="T86" s="3"/>
      <c r="U86" s="3"/>
      <c r="V86" s="3"/>
      <c r="W86" s="3"/>
      <c r="X86" s="3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2:251" ht="16.5" customHeight="1" x14ac:dyDescent="0.25">
      <c r="B87" s="11"/>
      <c r="C87" s="73" t="s">
        <v>434</v>
      </c>
      <c r="D87" s="75" t="s">
        <v>713</v>
      </c>
      <c r="E87" s="41">
        <f>COUNTIF('Whole School EAL'!I:I,C87)</f>
        <v>0</v>
      </c>
      <c r="F87" s="47" t="e">
        <f>E87/Overview!E4</f>
        <v>#DIV/0!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15"/>
      <c r="R87" s="3"/>
      <c r="S87" s="3"/>
      <c r="T87" s="3"/>
      <c r="U87" s="3"/>
      <c r="V87" s="3"/>
      <c r="W87" s="3"/>
      <c r="X87" s="3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2:251" ht="16.5" customHeight="1" x14ac:dyDescent="0.25">
      <c r="B88" s="11"/>
      <c r="C88" s="73" t="s">
        <v>435</v>
      </c>
      <c r="D88" s="75" t="s">
        <v>714</v>
      </c>
      <c r="E88" s="41">
        <f>COUNTIF('Whole School EAL'!I:I,C88)</f>
        <v>0</v>
      </c>
      <c r="F88" s="47" t="e">
        <f>E88/Overview!E4</f>
        <v>#DIV/0!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15"/>
      <c r="R88" s="3"/>
      <c r="S88" s="3"/>
      <c r="T88" s="3"/>
      <c r="U88" s="3"/>
      <c r="V88" s="3"/>
      <c r="W88" s="3"/>
      <c r="X88" s="3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2:251" ht="16.5" customHeight="1" x14ac:dyDescent="0.25">
      <c r="B89" s="11"/>
      <c r="C89" s="73" t="s">
        <v>308</v>
      </c>
      <c r="D89" s="75" t="s">
        <v>307</v>
      </c>
      <c r="E89" s="41">
        <f>COUNTIF('Whole School EAL'!I:I,C89)</f>
        <v>0</v>
      </c>
      <c r="F89" s="47" t="e">
        <f>E89/Overview!E4</f>
        <v>#DIV/0!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15"/>
      <c r="R89" s="3"/>
      <c r="S89" s="3"/>
      <c r="T89" s="3"/>
      <c r="U89" s="3"/>
      <c r="V89" s="3"/>
      <c r="W89" s="3"/>
      <c r="X89" s="3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2:251" ht="16.5" customHeight="1" x14ac:dyDescent="0.25">
      <c r="B90" s="11"/>
      <c r="C90" s="73" t="s">
        <v>436</v>
      </c>
      <c r="D90" s="75" t="s">
        <v>715</v>
      </c>
      <c r="E90" s="41">
        <f>COUNTIF('Whole School EAL'!I:I,C90)</f>
        <v>0</v>
      </c>
      <c r="F90" s="47" t="e">
        <f>E90/Overview!E4</f>
        <v>#DIV/0!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15"/>
      <c r="R90" s="3"/>
      <c r="S90" s="3"/>
      <c r="T90" s="3"/>
      <c r="U90" s="3"/>
      <c r="V90" s="3"/>
      <c r="W90" s="3"/>
      <c r="X90" s="3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2:251" ht="16.5" customHeight="1" x14ac:dyDescent="0.25">
      <c r="B91" s="11"/>
      <c r="C91" s="73" t="s">
        <v>437</v>
      </c>
      <c r="D91" s="75" t="s">
        <v>716</v>
      </c>
      <c r="E91" s="41">
        <f>COUNTIF('Whole School EAL'!I:I,C91)</f>
        <v>0</v>
      </c>
      <c r="F91" s="47" t="e">
        <f>E91/Overview!E4</f>
        <v>#DIV/0!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15"/>
      <c r="R91" s="3"/>
      <c r="S91" s="3"/>
      <c r="T91" s="3"/>
      <c r="U91" s="3"/>
      <c r="V91" s="3"/>
      <c r="W91" s="3"/>
      <c r="X91" s="3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2:251" ht="16.5" customHeight="1" x14ac:dyDescent="0.25">
      <c r="B92" s="11"/>
      <c r="C92" s="73" t="s">
        <v>438</v>
      </c>
      <c r="D92" s="75" t="s">
        <v>717</v>
      </c>
      <c r="E92" s="41">
        <f>COUNTIF('Whole School EAL'!I:I,C92)</f>
        <v>0</v>
      </c>
      <c r="F92" s="47" t="e">
        <f>E92/Overview!E4</f>
        <v>#DIV/0!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15"/>
      <c r="R92" s="3"/>
      <c r="S92" s="3"/>
      <c r="T92" s="3"/>
      <c r="U92" s="3"/>
      <c r="V92" s="3"/>
      <c r="W92" s="3"/>
      <c r="X92" s="3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2:251" ht="16.5" customHeight="1" x14ac:dyDescent="0.25">
      <c r="B93" s="11"/>
      <c r="C93" s="73" t="s">
        <v>439</v>
      </c>
      <c r="D93" s="75" t="s">
        <v>81</v>
      </c>
      <c r="E93" s="41">
        <f>COUNTIF('Whole School EAL'!I:I,C93)</f>
        <v>0</v>
      </c>
      <c r="F93" s="47" t="e">
        <f>E93/Overview!E4</f>
        <v>#DIV/0!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15"/>
      <c r="R93" s="3"/>
      <c r="S93" s="3"/>
      <c r="T93" s="3"/>
      <c r="U93" s="3"/>
      <c r="V93" s="3"/>
      <c r="W93" s="3"/>
      <c r="X93" s="3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2:251" ht="16.5" customHeight="1" x14ac:dyDescent="0.25">
      <c r="B94" s="11"/>
      <c r="C94" s="73" t="s">
        <v>356</v>
      </c>
      <c r="D94" s="75" t="s">
        <v>718</v>
      </c>
      <c r="E94" s="41">
        <f>COUNTIF('Whole School EAL'!I:I,C94)</f>
        <v>0</v>
      </c>
      <c r="F94" s="47" t="e">
        <f>E94/Overview!E4</f>
        <v>#DIV/0!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15"/>
      <c r="R94" s="3"/>
      <c r="S94" s="3"/>
      <c r="T94" s="3"/>
      <c r="U94" s="3"/>
      <c r="V94" s="3"/>
      <c r="W94" s="3"/>
      <c r="X94" s="3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2:251" ht="16.5" customHeight="1" x14ac:dyDescent="0.25">
      <c r="B95" s="11"/>
      <c r="C95" s="73" t="s">
        <v>357</v>
      </c>
      <c r="D95" s="75" t="s">
        <v>719</v>
      </c>
      <c r="E95" s="41">
        <f>COUNTIF('Whole School EAL'!I:I,C95)</f>
        <v>0</v>
      </c>
      <c r="F95" s="47" t="e">
        <f>E95/Overview!E4</f>
        <v>#DIV/0!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15"/>
      <c r="R95" s="3"/>
      <c r="S95" s="3"/>
      <c r="T95" s="3"/>
      <c r="U95" s="3"/>
      <c r="V95" s="3"/>
      <c r="W95" s="3"/>
      <c r="X95" s="3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2:251" ht="16.5" customHeight="1" x14ac:dyDescent="0.25">
      <c r="B96" s="11"/>
      <c r="C96" s="73" t="s">
        <v>358</v>
      </c>
      <c r="D96" s="75" t="s">
        <v>720</v>
      </c>
      <c r="E96" s="41">
        <f>COUNTIF('Whole School EAL'!I:I,C96)</f>
        <v>0</v>
      </c>
      <c r="F96" s="47" t="e">
        <f>E96/Overview!E4</f>
        <v>#DIV/0!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15"/>
      <c r="R96" s="3"/>
      <c r="S96" s="3"/>
      <c r="T96" s="3"/>
      <c r="U96" s="3"/>
      <c r="V96" s="3"/>
      <c r="W96" s="3"/>
      <c r="X96" s="3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2:251" ht="16.5" customHeight="1" x14ac:dyDescent="0.25">
      <c r="B97" s="11"/>
      <c r="C97" s="73" t="s">
        <v>294</v>
      </c>
      <c r="D97" s="75" t="s">
        <v>293</v>
      </c>
      <c r="E97" s="41">
        <f>COUNTIF('Whole School EAL'!I:I,C97)</f>
        <v>0</v>
      </c>
      <c r="F97" s="47" t="e">
        <f>E97/Overview!E4</f>
        <v>#DIV/0!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15"/>
      <c r="R97" s="3"/>
      <c r="S97" s="3"/>
      <c r="T97" s="3"/>
      <c r="U97" s="3"/>
      <c r="V97" s="3"/>
      <c r="W97" s="3"/>
      <c r="X97" s="3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2:251" ht="16.5" customHeight="1" x14ac:dyDescent="0.25">
      <c r="B98" s="11"/>
      <c r="C98" s="73" t="s">
        <v>359</v>
      </c>
      <c r="D98" s="75" t="s">
        <v>721</v>
      </c>
      <c r="E98" s="41">
        <f>COUNTIF('Whole School EAL'!I:I,C98)</f>
        <v>0</v>
      </c>
      <c r="F98" s="47" t="e">
        <f>E98/Overview!E4</f>
        <v>#DIV/0!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15"/>
      <c r="R98" s="3"/>
      <c r="S98" s="3"/>
      <c r="T98" s="3"/>
      <c r="U98" s="3"/>
      <c r="V98" s="3"/>
      <c r="W98" s="3"/>
      <c r="X98" s="3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2:251" ht="16.5" customHeight="1" x14ac:dyDescent="0.25">
      <c r="B99" s="11"/>
      <c r="C99" s="73" t="s">
        <v>360</v>
      </c>
      <c r="D99" s="75" t="s">
        <v>722</v>
      </c>
      <c r="E99" s="41">
        <f>COUNTIF('Whole School EAL'!I:I,C99)</f>
        <v>0</v>
      </c>
      <c r="F99" s="47" t="e">
        <f>E99/Overview!E4</f>
        <v>#DIV/0!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15"/>
      <c r="R99" s="3"/>
      <c r="S99" s="3"/>
      <c r="T99" s="3"/>
      <c r="U99" s="3"/>
      <c r="V99" s="3"/>
      <c r="W99" s="3"/>
      <c r="X99" s="3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2:251" ht="16.5" customHeight="1" x14ac:dyDescent="0.25">
      <c r="B100" s="11"/>
      <c r="C100" s="73" t="s">
        <v>361</v>
      </c>
      <c r="D100" s="75" t="s">
        <v>723</v>
      </c>
      <c r="E100" s="41">
        <f>COUNTIF('Whole School EAL'!I:I,C100)</f>
        <v>0</v>
      </c>
      <c r="F100" s="47" t="e">
        <f>E100/Overview!E4</f>
        <v>#DIV/0!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5"/>
      <c r="R100" s="3"/>
      <c r="S100" s="3"/>
      <c r="T100" s="3"/>
      <c r="U100" s="3"/>
      <c r="V100" s="3"/>
      <c r="W100" s="3"/>
      <c r="X100" s="3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2:251" ht="16.5" customHeight="1" x14ac:dyDescent="0.25">
      <c r="B101" s="11"/>
      <c r="C101" s="73" t="s">
        <v>362</v>
      </c>
      <c r="D101" s="75" t="s">
        <v>724</v>
      </c>
      <c r="E101" s="41">
        <f>COUNTIF('Whole School EAL'!I:I,C101)</f>
        <v>0</v>
      </c>
      <c r="F101" s="47" t="e">
        <f>E101/Overview!E4</f>
        <v>#DIV/0!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5"/>
      <c r="R101" s="3"/>
      <c r="S101" s="3"/>
      <c r="T101" s="3"/>
      <c r="U101" s="3"/>
      <c r="V101" s="3"/>
      <c r="W101" s="3"/>
      <c r="X101" s="3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2:251" ht="16.5" customHeight="1" x14ac:dyDescent="0.25">
      <c r="B102" s="11"/>
      <c r="C102" s="73" t="s">
        <v>363</v>
      </c>
      <c r="D102" s="75" t="s">
        <v>725</v>
      </c>
      <c r="E102" s="41">
        <f>COUNTIF('Whole School EAL'!I:I,C102)</f>
        <v>0</v>
      </c>
      <c r="F102" s="47" t="e">
        <f>E102/Overview!E4</f>
        <v>#DIV/0!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5"/>
      <c r="R102" s="3"/>
      <c r="S102" s="3"/>
      <c r="T102" s="3"/>
      <c r="U102" s="3"/>
      <c r="V102" s="3"/>
      <c r="W102" s="3"/>
      <c r="X102" s="3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2:251" ht="16.5" customHeight="1" x14ac:dyDescent="0.25">
      <c r="B103" s="11"/>
      <c r="C103" s="73" t="s">
        <v>364</v>
      </c>
      <c r="D103" s="75" t="s">
        <v>726</v>
      </c>
      <c r="E103" s="41">
        <f>COUNTIF('Whole School EAL'!I:I,C103)</f>
        <v>0</v>
      </c>
      <c r="F103" s="47" t="e">
        <f>E103/Overview!E4</f>
        <v>#DIV/0!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5"/>
      <c r="R103" s="3"/>
      <c r="S103" s="3"/>
      <c r="T103" s="3"/>
      <c r="U103" s="3"/>
      <c r="V103" s="3"/>
      <c r="W103" s="3"/>
      <c r="X103" s="3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2:251" ht="16.5" customHeight="1" x14ac:dyDescent="0.25">
      <c r="B104" s="11"/>
      <c r="C104" s="73" t="s">
        <v>365</v>
      </c>
      <c r="D104" s="75" t="s">
        <v>727</v>
      </c>
      <c r="E104" s="41">
        <f>COUNTIF('Whole School EAL'!I:I,C104)</f>
        <v>0</v>
      </c>
      <c r="F104" s="47" t="e">
        <f>E104/Overview!E4</f>
        <v>#DIV/0!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5"/>
      <c r="R104" s="3"/>
      <c r="S104" s="3"/>
      <c r="T104" s="3"/>
      <c r="U104" s="3"/>
      <c r="V104" s="3"/>
      <c r="W104" s="3"/>
      <c r="X104" s="3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2:251" ht="16.5" customHeight="1" x14ac:dyDescent="0.25">
      <c r="B105" s="11"/>
      <c r="C105" s="73" t="s">
        <v>300</v>
      </c>
      <c r="D105" s="75" t="s">
        <v>299</v>
      </c>
      <c r="E105" s="41">
        <f>COUNTIF('Whole School EAL'!I:I,C105)</f>
        <v>0</v>
      </c>
      <c r="F105" s="47" t="e">
        <f>E105/Overview!E4</f>
        <v>#DIV/0!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5"/>
      <c r="R105" s="3"/>
      <c r="S105" s="3"/>
      <c r="T105" s="3"/>
      <c r="U105" s="3"/>
      <c r="V105" s="3"/>
      <c r="W105" s="3"/>
      <c r="X105" s="3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2:251" ht="16.5" customHeight="1" x14ac:dyDescent="0.25">
      <c r="B106" s="11"/>
      <c r="C106" s="73" t="s">
        <v>366</v>
      </c>
      <c r="D106" s="75" t="s">
        <v>728</v>
      </c>
      <c r="E106" s="41">
        <f>COUNTIF('Whole School EAL'!I:I,C106)</f>
        <v>0</v>
      </c>
      <c r="F106" s="47" t="e">
        <f>E106/Overview!E4</f>
        <v>#DIV/0!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5"/>
      <c r="R106" s="3"/>
      <c r="S106" s="3"/>
      <c r="T106" s="3"/>
      <c r="U106" s="3"/>
      <c r="V106" s="3"/>
      <c r="W106" s="3"/>
      <c r="X106" s="3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2:251" ht="16.5" customHeight="1" x14ac:dyDescent="0.25">
      <c r="B107" s="11"/>
      <c r="C107" s="73" t="s">
        <v>367</v>
      </c>
      <c r="D107" s="75" t="s">
        <v>729</v>
      </c>
      <c r="E107" s="41">
        <f>COUNTIF('Whole School EAL'!I:I,C107)</f>
        <v>0</v>
      </c>
      <c r="F107" s="47" t="e">
        <f>E107/Overview!E4</f>
        <v>#DIV/0!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5"/>
      <c r="R107" s="3"/>
      <c r="S107" s="3"/>
      <c r="T107" s="3"/>
      <c r="U107" s="3"/>
      <c r="V107" s="3"/>
      <c r="W107" s="3"/>
      <c r="X107" s="3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2:251" ht="16.5" customHeight="1" x14ac:dyDescent="0.25">
      <c r="B108" s="11"/>
      <c r="C108" s="73" t="s">
        <v>368</v>
      </c>
      <c r="D108" s="75" t="s">
        <v>730</v>
      </c>
      <c r="E108" s="41">
        <f>COUNTIF('Whole School EAL'!I:I,C108)</f>
        <v>0</v>
      </c>
      <c r="F108" s="47" t="e">
        <f>E108/Overview!E4</f>
        <v>#DIV/0!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5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2:251" ht="16.5" customHeight="1" x14ac:dyDescent="0.25">
      <c r="B109" s="11"/>
      <c r="C109" s="73" t="s">
        <v>369</v>
      </c>
      <c r="D109" s="75" t="s">
        <v>731</v>
      </c>
      <c r="E109" s="41">
        <f>COUNTIF('Whole School EAL'!I:I,C109)</f>
        <v>0</v>
      </c>
      <c r="F109" s="47" t="e">
        <f>E109/Overview!E4</f>
        <v>#DIV/0!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5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2:251" ht="16.5" customHeight="1" x14ac:dyDescent="0.25">
      <c r="B110" s="11"/>
      <c r="C110" s="73" t="s">
        <v>370</v>
      </c>
      <c r="D110" s="75" t="s">
        <v>732</v>
      </c>
      <c r="E110" s="41">
        <f>COUNTIF('Whole School EAL'!I:I,C110)</f>
        <v>0</v>
      </c>
      <c r="F110" s="47" t="e">
        <f>E110/Overview!E4</f>
        <v>#DIV/0!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5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2:251" ht="16.5" customHeight="1" x14ac:dyDescent="0.25">
      <c r="B111" s="11"/>
      <c r="C111" s="73" t="s">
        <v>371</v>
      </c>
      <c r="D111" s="75" t="s">
        <v>733</v>
      </c>
      <c r="E111" s="41">
        <f>COUNTIF('Whole School EAL'!I:I,C111)</f>
        <v>0</v>
      </c>
      <c r="F111" s="47" t="e">
        <f>E111/Overview!E4</f>
        <v>#DIV/0!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5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2:251" ht="16.5" customHeight="1" x14ac:dyDescent="0.25">
      <c r="B112" s="11"/>
      <c r="C112" s="73" t="s">
        <v>372</v>
      </c>
      <c r="D112" s="75" t="s">
        <v>734</v>
      </c>
      <c r="E112" s="41">
        <f>COUNTIF('Whole School EAL'!I:I,C112)</f>
        <v>0</v>
      </c>
      <c r="F112" s="47" t="e">
        <f>E112/Overview!E4</f>
        <v>#DIV/0!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5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2:251" ht="16.5" customHeight="1" x14ac:dyDescent="0.25">
      <c r="B113" s="11"/>
      <c r="C113" s="73" t="s">
        <v>373</v>
      </c>
      <c r="D113" s="75" t="s">
        <v>735</v>
      </c>
      <c r="E113" s="41">
        <f>COUNTIF('Whole School EAL'!I:I,C113)</f>
        <v>0</v>
      </c>
      <c r="F113" s="47" t="e">
        <f>E113/Overview!E4</f>
        <v>#DIV/0!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5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2:251" ht="16.5" customHeight="1" x14ac:dyDescent="0.25">
      <c r="B114" s="11"/>
      <c r="C114" s="73" t="s">
        <v>374</v>
      </c>
      <c r="D114" s="75" t="s">
        <v>85</v>
      </c>
      <c r="E114" s="41">
        <f>COUNTIF('Whole School EAL'!I:I,C114)</f>
        <v>0</v>
      </c>
      <c r="F114" s="47" t="e">
        <f>E114/Overview!E4</f>
        <v>#DIV/0!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5"/>
      <c r="R114" s="3"/>
      <c r="S114" s="3"/>
      <c r="T114" s="3"/>
      <c r="U114" s="3"/>
      <c r="V114" s="3"/>
      <c r="W114" s="3"/>
      <c r="X114" s="3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2:251" ht="16.5" customHeight="1" x14ac:dyDescent="0.25">
      <c r="B115" s="11"/>
      <c r="C115" s="73" t="s">
        <v>375</v>
      </c>
      <c r="D115" s="75" t="s">
        <v>736</v>
      </c>
      <c r="E115" s="41">
        <f>COUNTIF('Whole School EAL'!I:I,C115)</f>
        <v>0</v>
      </c>
      <c r="F115" s="47" t="e">
        <f>E115/Overview!E4</f>
        <v>#DIV/0!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5"/>
      <c r="R115" s="3"/>
      <c r="S115" s="3"/>
      <c r="T115" s="3"/>
      <c r="U115" s="3"/>
      <c r="V115" s="3"/>
      <c r="W115" s="3"/>
      <c r="X115" s="3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2:251" ht="16.5" customHeight="1" x14ac:dyDescent="0.25">
      <c r="B116" s="11"/>
      <c r="C116" s="73" t="s">
        <v>376</v>
      </c>
      <c r="D116" s="75" t="s">
        <v>737</v>
      </c>
      <c r="E116" s="41">
        <f>COUNTIF('Whole School EAL'!I:I,C116)</f>
        <v>0</v>
      </c>
      <c r="F116" s="47" t="e">
        <f>E116/Overview!E4</f>
        <v>#DIV/0!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5"/>
      <c r="R116" s="3"/>
      <c r="S116" s="3"/>
      <c r="T116" s="3"/>
      <c r="U116" s="3"/>
      <c r="V116" s="3"/>
      <c r="W116" s="3"/>
      <c r="X116" s="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2:251" ht="16.5" customHeight="1" x14ac:dyDescent="0.25">
      <c r="B117" s="11"/>
      <c r="C117" s="73" t="s">
        <v>377</v>
      </c>
      <c r="D117" s="75" t="s">
        <v>216</v>
      </c>
      <c r="E117" s="41">
        <f>COUNTIF('Whole School EAL'!I:I,C117)</f>
        <v>0</v>
      </c>
      <c r="F117" s="47" t="e">
        <f>E117/Overview!E4</f>
        <v>#DIV/0!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5"/>
      <c r="R117" s="3"/>
      <c r="S117" s="3"/>
      <c r="T117" s="3"/>
      <c r="U117" s="3"/>
      <c r="V117" s="3"/>
      <c r="W117" s="3"/>
      <c r="X117" s="3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2:251" ht="16.5" customHeight="1" x14ac:dyDescent="0.25">
      <c r="B118" s="11"/>
      <c r="C118" s="73" t="s">
        <v>378</v>
      </c>
      <c r="D118" s="75" t="s">
        <v>738</v>
      </c>
      <c r="E118" s="41">
        <f>COUNTIF('Whole School EAL'!I:I,C118)</f>
        <v>0</v>
      </c>
      <c r="F118" s="47" t="e">
        <f>E118/Overview!E4</f>
        <v>#DIV/0!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5"/>
      <c r="R118" s="3"/>
      <c r="S118" s="3"/>
      <c r="T118" s="3"/>
      <c r="U118" s="3"/>
      <c r="V118" s="3"/>
      <c r="W118" s="3"/>
      <c r="X118" s="3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2:251" ht="16.5" customHeight="1" x14ac:dyDescent="0.25">
      <c r="B119" s="11"/>
      <c r="C119" s="73" t="s">
        <v>379</v>
      </c>
      <c r="D119" s="75" t="s">
        <v>739</v>
      </c>
      <c r="E119" s="41">
        <f>COUNTIF('Whole School EAL'!I:I,C119)</f>
        <v>0</v>
      </c>
      <c r="F119" s="47" t="e">
        <f>E119/Overview!E4</f>
        <v>#DIV/0!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5"/>
      <c r="R119" s="3"/>
      <c r="S119" s="3"/>
      <c r="T119" s="3"/>
      <c r="U119" s="3"/>
      <c r="V119" s="3"/>
      <c r="W119" s="3"/>
      <c r="X119" s="3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2:251" ht="16.5" customHeight="1" x14ac:dyDescent="0.25">
      <c r="B120" s="11"/>
      <c r="C120" s="73" t="s">
        <v>380</v>
      </c>
      <c r="D120" s="75" t="s">
        <v>740</v>
      </c>
      <c r="E120" s="41">
        <f>COUNTIF('Whole School EAL'!I:I,C120)</f>
        <v>0</v>
      </c>
      <c r="F120" s="47" t="e">
        <f>E120/Overview!E4</f>
        <v>#DIV/0!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5"/>
      <c r="R120" s="3"/>
      <c r="S120" s="3"/>
      <c r="T120" s="3"/>
      <c r="U120" s="3"/>
      <c r="V120" s="3"/>
      <c r="W120" s="3"/>
      <c r="X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2:251" ht="16.5" customHeight="1" x14ac:dyDescent="0.25">
      <c r="B121" s="11"/>
      <c r="C121" s="73" t="s">
        <v>381</v>
      </c>
      <c r="D121" s="75" t="s">
        <v>146</v>
      </c>
      <c r="E121" s="41">
        <f>COUNTIF('Whole School EAL'!I:I,C121)</f>
        <v>0</v>
      </c>
      <c r="F121" s="47" t="e">
        <f>E121/Overview!E4</f>
        <v>#DIV/0!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5"/>
      <c r="R121" s="3"/>
      <c r="S121" s="3"/>
      <c r="T121" s="3"/>
      <c r="U121" s="3"/>
      <c r="V121" s="3"/>
      <c r="W121" s="3"/>
      <c r="X121" s="3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2:251" ht="16.5" customHeight="1" x14ac:dyDescent="0.25">
      <c r="B122" s="11"/>
      <c r="C122" s="73" t="s">
        <v>382</v>
      </c>
      <c r="D122" s="75" t="s">
        <v>741</v>
      </c>
      <c r="E122" s="41">
        <f>COUNTIF('Whole School EAL'!I:I,C122)</f>
        <v>0</v>
      </c>
      <c r="F122" s="47" t="e">
        <f>E122/Overview!E4</f>
        <v>#DIV/0!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5"/>
      <c r="R122" s="3"/>
      <c r="S122" s="3"/>
      <c r="T122" s="3"/>
      <c r="U122" s="3"/>
      <c r="V122" s="3"/>
      <c r="W122" s="3"/>
      <c r="X122" s="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2:251" ht="16.5" customHeight="1" x14ac:dyDescent="0.25">
      <c r="B123" s="11"/>
      <c r="C123" s="73" t="s">
        <v>383</v>
      </c>
      <c r="D123" s="75" t="s">
        <v>742</v>
      </c>
      <c r="E123" s="41">
        <f>COUNTIF('Whole School EAL'!I:I,C123)</f>
        <v>0</v>
      </c>
      <c r="F123" s="47" t="e">
        <f>E123/Overview!E4</f>
        <v>#DIV/0!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5"/>
      <c r="R123" s="3"/>
      <c r="S123" s="3"/>
      <c r="T123" s="3"/>
      <c r="U123" s="3"/>
      <c r="V123" s="3"/>
      <c r="W123" s="3"/>
      <c r="X123" s="3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2:251" ht="16.5" customHeight="1" x14ac:dyDescent="0.25">
      <c r="B124" s="11"/>
      <c r="C124" s="73" t="s">
        <v>384</v>
      </c>
      <c r="D124" s="75" t="s">
        <v>743</v>
      </c>
      <c r="E124" s="41">
        <f>COUNTIF('Whole School EAL'!I:I,C124)</f>
        <v>0</v>
      </c>
      <c r="F124" s="47" t="e">
        <f>E124/Overview!E4</f>
        <v>#DIV/0!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5"/>
      <c r="R124" s="3"/>
      <c r="S124" s="3"/>
      <c r="T124" s="3"/>
      <c r="U124" s="3"/>
      <c r="V124" s="3"/>
      <c r="W124" s="3"/>
      <c r="X124" s="3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2:251" ht="16.5" customHeight="1" x14ac:dyDescent="0.25">
      <c r="B125" s="11"/>
      <c r="C125" s="73" t="s">
        <v>385</v>
      </c>
      <c r="D125" s="75" t="s">
        <v>744</v>
      </c>
      <c r="E125" s="41">
        <f>COUNTIF('Whole School EAL'!I:I,C125)</f>
        <v>0</v>
      </c>
      <c r="F125" s="47" t="e">
        <f>E125/Overview!E4</f>
        <v>#DIV/0!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5"/>
      <c r="R125" s="3"/>
      <c r="S125" s="3"/>
      <c r="T125" s="3"/>
      <c r="U125" s="3"/>
      <c r="V125" s="3"/>
      <c r="W125" s="3"/>
      <c r="X125" s="3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2:251" ht="16.5" customHeight="1" x14ac:dyDescent="0.25">
      <c r="B126" s="11"/>
      <c r="C126" s="73" t="s">
        <v>386</v>
      </c>
      <c r="D126" s="75" t="s">
        <v>745</v>
      </c>
      <c r="E126" s="41">
        <f>COUNTIF('Whole School EAL'!I:I,C126)</f>
        <v>0</v>
      </c>
      <c r="F126" s="47" t="e">
        <f>E126/Overview!E4</f>
        <v>#DIV/0!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5"/>
      <c r="R126" s="3"/>
      <c r="S126" s="3"/>
      <c r="T126" s="3"/>
      <c r="U126" s="3"/>
      <c r="V126" s="3"/>
      <c r="W126" s="3"/>
      <c r="X126" s="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2:251" ht="16.5" customHeight="1" x14ac:dyDescent="0.25">
      <c r="B127" s="11"/>
      <c r="C127" s="73" t="s">
        <v>387</v>
      </c>
      <c r="D127" s="75" t="s">
        <v>746</v>
      </c>
      <c r="E127" s="41">
        <f>COUNTIF('Whole School EAL'!I:I,C127)</f>
        <v>0</v>
      </c>
      <c r="F127" s="47" t="e">
        <f>E127/Overview!E4</f>
        <v>#DIV/0!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5"/>
      <c r="R127" s="3"/>
      <c r="S127" s="3"/>
      <c r="T127" s="3"/>
      <c r="U127" s="3"/>
      <c r="V127" s="3"/>
      <c r="W127" s="3"/>
      <c r="X127" s="3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2:251" ht="16.5" customHeight="1" x14ac:dyDescent="0.25">
      <c r="B128" s="11"/>
      <c r="C128" s="73" t="s">
        <v>388</v>
      </c>
      <c r="D128" s="75" t="s">
        <v>747</v>
      </c>
      <c r="E128" s="41">
        <f>COUNTIF('Whole School EAL'!I:I,C128)</f>
        <v>0</v>
      </c>
      <c r="F128" s="47" t="e">
        <f>E128/Overview!E4</f>
        <v>#DIV/0!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5"/>
      <c r="R128" s="3"/>
      <c r="S128" s="3"/>
      <c r="T128" s="3"/>
      <c r="U128" s="3"/>
      <c r="V128" s="3"/>
      <c r="W128" s="3"/>
      <c r="X128" s="3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2:251" ht="16.5" customHeight="1" x14ac:dyDescent="0.25">
      <c r="B129" s="11"/>
      <c r="C129" s="73" t="s">
        <v>389</v>
      </c>
      <c r="D129" s="75" t="s">
        <v>748</v>
      </c>
      <c r="E129" s="41">
        <f>COUNTIF('Whole School EAL'!I:I,C129)</f>
        <v>0</v>
      </c>
      <c r="F129" s="47" t="e">
        <f>E129/Overview!E4</f>
        <v>#DIV/0!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5"/>
      <c r="R129" s="3"/>
      <c r="S129" s="3"/>
      <c r="T129" s="3"/>
      <c r="U129" s="3"/>
      <c r="V129" s="3"/>
      <c r="W129" s="3"/>
      <c r="X129" s="3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2:251" ht="16.5" customHeight="1" x14ac:dyDescent="0.25">
      <c r="B130" s="11"/>
      <c r="C130" s="73" t="s">
        <v>390</v>
      </c>
      <c r="D130" s="75" t="s">
        <v>749</v>
      </c>
      <c r="E130" s="41">
        <f>COUNTIF('Whole School EAL'!I:I,C130)</f>
        <v>0</v>
      </c>
      <c r="F130" s="47" t="e">
        <f>E130/Overview!E4</f>
        <v>#DIV/0!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5"/>
      <c r="R130" s="3"/>
      <c r="S130" s="3"/>
      <c r="T130" s="3"/>
      <c r="U130" s="3"/>
      <c r="V130" s="3"/>
      <c r="W130" s="3"/>
      <c r="X130" s="3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pans="2:251" ht="16.5" customHeight="1" x14ac:dyDescent="0.25">
      <c r="B131" s="11"/>
      <c r="C131" s="73" t="s">
        <v>391</v>
      </c>
      <c r="D131" s="75" t="s">
        <v>750</v>
      </c>
      <c r="E131" s="41">
        <f>COUNTIF('Whole School EAL'!I:I,C131)</f>
        <v>0</v>
      </c>
      <c r="F131" s="47" t="e">
        <f>E131/Overview!E4</f>
        <v>#DIV/0!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5"/>
      <c r="R131" s="3"/>
      <c r="S131" s="3"/>
      <c r="T131" s="3"/>
      <c r="U131" s="3"/>
      <c r="V131" s="3"/>
      <c r="W131" s="3"/>
      <c r="X131" s="3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pans="2:251" ht="16.5" customHeight="1" x14ac:dyDescent="0.25">
      <c r="B132" s="11"/>
      <c r="C132" s="73" t="s">
        <v>392</v>
      </c>
      <c r="D132" s="75" t="s">
        <v>751</v>
      </c>
      <c r="E132" s="41">
        <f>COUNTIF('Whole School EAL'!I:I,C132)</f>
        <v>0</v>
      </c>
      <c r="F132" s="47" t="e">
        <f>E132/Overview!E4</f>
        <v>#DIV/0!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5"/>
      <c r="R132" s="3"/>
      <c r="S132" s="3"/>
      <c r="T132" s="3"/>
      <c r="U132" s="3"/>
      <c r="V132" s="3"/>
      <c r="W132" s="3"/>
      <c r="X132" s="3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pans="2:251" ht="16.5" customHeight="1" x14ac:dyDescent="0.25">
      <c r="B133" s="11"/>
      <c r="C133" s="73" t="s">
        <v>393</v>
      </c>
      <c r="D133" s="75" t="s">
        <v>752</v>
      </c>
      <c r="E133" s="41">
        <f>COUNTIF('Whole School EAL'!I:I,C133)</f>
        <v>0</v>
      </c>
      <c r="F133" s="47" t="e">
        <f>E133/Overview!E4</f>
        <v>#DIV/0!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5"/>
      <c r="R133" s="3"/>
      <c r="S133" s="3"/>
      <c r="T133" s="3"/>
      <c r="U133" s="3"/>
      <c r="V133" s="3"/>
      <c r="W133" s="3"/>
      <c r="X133" s="3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pans="2:251" ht="16.5" customHeight="1" x14ac:dyDescent="0.25">
      <c r="B134" s="11"/>
      <c r="C134" s="73" t="s">
        <v>394</v>
      </c>
      <c r="D134" s="75" t="s">
        <v>753</v>
      </c>
      <c r="E134" s="41">
        <f>COUNTIF('Whole School EAL'!I:I,C134)</f>
        <v>0</v>
      </c>
      <c r="F134" s="47" t="e">
        <f>E134/Overview!E4</f>
        <v>#DIV/0!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5"/>
      <c r="R134" s="3"/>
      <c r="S134" s="3"/>
      <c r="T134" s="3"/>
      <c r="U134" s="3"/>
      <c r="V134" s="3"/>
      <c r="W134" s="3"/>
      <c r="X134" s="3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2:251" ht="16.5" customHeight="1" x14ac:dyDescent="0.25">
      <c r="B135" s="11"/>
      <c r="C135" s="73" t="s">
        <v>395</v>
      </c>
      <c r="D135" s="75" t="s">
        <v>754</v>
      </c>
      <c r="E135" s="41">
        <f>COUNTIF('Whole School EAL'!I:I,C135)</f>
        <v>0</v>
      </c>
      <c r="F135" s="47" t="e">
        <f>E135/Overview!E4</f>
        <v>#DIV/0!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5"/>
      <c r="R135" s="3"/>
      <c r="S135" s="3"/>
      <c r="T135" s="3"/>
      <c r="U135" s="3"/>
      <c r="V135" s="3"/>
      <c r="W135" s="3"/>
      <c r="X135" s="3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pans="2:251" ht="16.5" customHeight="1" x14ac:dyDescent="0.25">
      <c r="B136" s="11"/>
      <c r="C136" s="73" t="s">
        <v>396</v>
      </c>
      <c r="D136" s="75" t="s">
        <v>755</v>
      </c>
      <c r="E136" s="41">
        <f>COUNTIF('Whole School EAL'!I:I,C136)</f>
        <v>0</v>
      </c>
      <c r="F136" s="47" t="e">
        <f>E136/Overview!E4</f>
        <v>#DIV/0!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5"/>
      <c r="R136" s="3"/>
      <c r="S136" s="3"/>
      <c r="T136" s="3"/>
      <c r="U136" s="3"/>
      <c r="V136" s="3"/>
      <c r="W136" s="3"/>
      <c r="X136" s="3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</row>
    <row r="137" spans="2:251" ht="16.5" customHeight="1" x14ac:dyDescent="0.25">
      <c r="B137" s="11"/>
      <c r="C137" s="73" t="s">
        <v>397</v>
      </c>
      <c r="D137" s="75" t="s">
        <v>218</v>
      </c>
      <c r="E137" s="41">
        <f>COUNTIF('Whole School EAL'!I:I,C137)</f>
        <v>0</v>
      </c>
      <c r="F137" s="47" t="e">
        <f>E137/Overview!E4</f>
        <v>#DIV/0!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5"/>
      <c r="R137" s="3"/>
      <c r="S137" s="3"/>
      <c r="T137" s="3"/>
      <c r="U137" s="3"/>
      <c r="V137" s="3"/>
      <c r="W137" s="3"/>
      <c r="X137" s="3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</row>
    <row r="138" spans="2:251" ht="16.5" customHeight="1" x14ac:dyDescent="0.25">
      <c r="B138" s="11"/>
      <c r="C138" s="73" t="s">
        <v>398</v>
      </c>
      <c r="D138" s="75" t="s">
        <v>756</v>
      </c>
      <c r="E138" s="41">
        <f>COUNTIF('Whole School EAL'!I:I,C138)</f>
        <v>0</v>
      </c>
      <c r="F138" s="47" t="e">
        <f>E138/Overview!E4</f>
        <v>#DIV/0!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5"/>
      <c r="R138" s="3"/>
      <c r="S138" s="3"/>
      <c r="T138" s="3"/>
      <c r="U138" s="3"/>
      <c r="V138" s="3"/>
      <c r="W138" s="3"/>
      <c r="X138" s="3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pans="2:251" ht="16.5" customHeight="1" x14ac:dyDescent="0.25">
      <c r="B139" s="11"/>
      <c r="C139" s="73" t="s">
        <v>440</v>
      </c>
      <c r="D139" s="75" t="s">
        <v>757</v>
      </c>
      <c r="E139" s="41">
        <f>COUNTIF('Whole School EAL'!I:I,C139)</f>
        <v>0</v>
      </c>
      <c r="F139" s="47" t="e">
        <f>E139/Overview!E4</f>
        <v>#DIV/0!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5"/>
      <c r="R139" s="3"/>
      <c r="S139" s="3"/>
      <c r="T139" s="3"/>
      <c r="U139" s="3"/>
      <c r="V139" s="3"/>
      <c r="W139" s="3"/>
      <c r="X139" s="3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pans="2:251" ht="16.5" customHeight="1" x14ac:dyDescent="0.25">
      <c r="B140" s="11"/>
      <c r="C140" s="73" t="s">
        <v>441</v>
      </c>
      <c r="D140" s="75" t="s">
        <v>758</v>
      </c>
      <c r="E140" s="41">
        <f>COUNTIF('Whole School EAL'!I:I,C40)</f>
        <v>0</v>
      </c>
      <c r="F140" s="47" t="e">
        <f>E140/Overview!E4</f>
        <v>#DIV/0!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5"/>
      <c r="R140" s="3"/>
      <c r="S140" s="3"/>
      <c r="T140" s="3"/>
      <c r="U140" s="3"/>
      <c r="V140" s="3"/>
      <c r="W140" s="3"/>
      <c r="X140" s="3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pans="2:251" ht="16.5" customHeight="1" x14ac:dyDescent="0.25">
      <c r="B141" s="11"/>
      <c r="C141" s="73" t="s">
        <v>442</v>
      </c>
      <c r="D141" s="75" t="s">
        <v>759</v>
      </c>
      <c r="E141" s="41">
        <f>COUNTIF('Whole School EAL'!I:I,C41)</f>
        <v>0</v>
      </c>
      <c r="F141" s="47" t="e">
        <f>E141/Overview!E4</f>
        <v>#DIV/0!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5"/>
      <c r="R141" s="3"/>
      <c r="S141" s="3"/>
      <c r="T141" s="3"/>
      <c r="U141" s="3"/>
      <c r="V141" s="3"/>
      <c r="W141" s="3"/>
      <c r="X141" s="3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pans="2:251" ht="16.5" customHeight="1" x14ac:dyDescent="0.25">
      <c r="B142" s="11"/>
      <c r="C142" s="73" t="s">
        <v>443</v>
      </c>
      <c r="D142" s="75" t="s">
        <v>760</v>
      </c>
      <c r="E142" s="41">
        <f>COUNTIF('Whole School EAL'!I:I,C42)</f>
        <v>0</v>
      </c>
      <c r="F142" s="47" t="e">
        <f>E142/Overview!E4</f>
        <v>#DIV/0!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5"/>
      <c r="R142" s="3"/>
      <c r="S142" s="3"/>
      <c r="T142" s="3"/>
      <c r="U142" s="3"/>
      <c r="V142" s="3"/>
      <c r="W142" s="3"/>
      <c r="X142" s="3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pans="2:251" ht="16.5" customHeight="1" x14ac:dyDescent="0.25">
      <c r="B143" s="11"/>
      <c r="C143" s="73" t="s">
        <v>444</v>
      </c>
      <c r="D143" s="75" t="s">
        <v>219</v>
      </c>
      <c r="E143" s="41">
        <f>COUNTIF('Whole School EAL'!I:I,C43)</f>
        <v>0</v>
      </c>
      <c r="F143" s="47" t="e">
        <f>E143/Overview!E4</f>
        <v>#DIV/0!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5"/>
      <c r="R143" s="3"/>
      <c r="S143" s="3"/>
      <c r="T143" s="3"/>
      <c r="U143" s="3"/>
      <c r="V143" s="3"/>
      <c r="W143" s="3"/>
      <c r="X143" s="3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pans="2:251" ht="16.5" customHeight="1" x14ac:dyDescent="0.25">
      <c r="B144" s="11"/>
      <c r="C144" s="73" t="s">
        <v>445</v>
      </c>
      <c r="D144" s="75" t="s">
        <v>761</v>
      </c>
      <c r="E144" s="41">
        <f>COUNTIF('Whole School EAL'!I:I,C144)</f>
        <v>0</v>
      </c>
      <c r="F144" s="47" t="e">
        <f>E144/Overview!E4</f>
        <v>#DIV/0!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5"/>
      <c r="R144" s="3"/>
      <c r="S144" s="3"/>
      <c r="T144" s="3"/>
      <c r="U144" s="3"/>
      <c r="V144" s="3"/>
      <c r="W144" s="3"/>
      <c r="X144" s="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pans="2:251" ht="16.5" customHeight="1" x14ac:dyDescent="0.25">
      <c r="B145" s="11"/>
      <c r="C145" s="73" t="s">
        <v>446</v>
      </c>
      <c r="D145" s="75" t="s">
        <v>762</v>
      </c>
      <c r="E145" s="41">
        <f>COUNTIF('Whole School EAL'!I:I,C45)</f>
        <v>0</v>
      </c>
      <c r="F145" s="47" t="e">
        <f>E145/Overview!E4</f>
        <v>#DIV/0!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5"/>
      <c r="R145" s="3"/>
      <c r="S145" s="3"/>
      <c r="T145" s="3"/>
      <c r="U145" s="3"/>
      <c r="V145" s="3"/>
      <c r="W145" s="3"/>
      <c r="X145" s="3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pans="2:251" ht="16.5" customHeight="1" x14ac:dyDescent="0.25">
      <c r="B146" s="11"/>
      <c r="C146" s="73" t="s">
        <v>447</v>
      </c>
      <c r="D146" s="75" t="s">
        <v>763</v>
      </c>
      <c r="E146" s="41">
        <f>COUNTIF('Whole School EAL'!I:I,C46)</f>
        <v>0</v>
      </c>
      <c r="F146" s="47" t="e">
        <f>E146/Overview!E4</f>
        <v>#DIV/0!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5"/>
      <c r="R146" s="3"/>
      <c r="S146" s="3"/>
      <c r="T146" s="3"/>
      <c r="U146" s="3"/>
      <c r="V146" s="3"/>
      <c r="W146" s="3"/>
      <c r="X146" s="3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pans="2:251" ht="16.5" customHeight="1" x14ac:dyDescent="0.25">
      <c r="B147" s="11"/>
      <c r="C147" s="73" t="s">
        <v>448</v>
      </c>
      <c r="D147" s="75" t="s">
        <v>764</v>
      </c>
      <c r="E147" s="41">
        <f>COUNTIF('Whole School EAL'!I:I,C147)</f>
        <v>0</v>
      </c>
      <c r="F147" s="47" t="e">
        <f>E147/Overview!E4</f>
        <v>#DIV/0!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5"/>
      <c r="R147" s="3"/>
      <c r="S147" s="3"/>
      <c r="T147" s="3"/>
      <c r="U147" s="3"/>
      <c r="V147" s="3"/>
      <c r="W147" s="3"/>
      <c r="X147" s="3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pans="2:251" ht="16.5" customHeight="1" x14ac:dyDescent="0.25">
      <c r="B148" s="11"/>
      <c r="C148" s="73" t="s">
        <v>449</v>
      </c>
      <c r="D148" s="75" t="s">
        <v>765</v>
      </c>
      <c r="E148" s="41">
        <f>COUNTIF('Whole School EAL'!I:I,C48)</f>
        <v>0</v>
      </c>
      <c r="F148" s="47" t="e">
        <f>E148/Overview!E4</f>
        <v>#DIV/0!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5"/>
      <c r="R148" s="3"/>
      <c r="S148" s="3"/>
      <c r="T148" s="3"/>
      <c r="U148" s="3"/>
      <c r="V148" s="3"/>
      <c r="W148" s="3"/>
      <c r="X148" s="3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2:251" ht="16.5" customHeight="1" x14ac:dyDescent="0.25">
      <c r="B149" s="11"/>
      <c r="C149" s="73" t="s">
        <v>450</v>
      </c>
      <c r="D149" s="75" t="s">
        <v>766</v>
      </c>
      <c r="E149" s="41">
        <f>COUNTIF('Whole School EAL'!I:I,C49)</f>
        <v>0</v>
      </c>
      <c r="F149" s="47" t="e">
        <f>E149/Overview!E4</f>
        <v>#DIV/0!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5"/>
      <c r="R149" s="3"/>
      <c r="S149" s="3"/>
      <c r="T149" s="3"/>
      <c r="U149" s="3"/>
      <c r="V149" s="3"/>
      <c r="W149" s="3"/>
      <c r="X149" s="3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2:251" ht="16.5" customHeight="1" x14ac:dyDescent="0.25">
      <c r="B150" s="11"/>
      <c r="C150" s="73" t="s">
        <v>451</v>
      </c>
      <c r="D150" s="75" t="s">
        <v>767</v>
      </c>
      <c r="E150" s="41">
        <f>COUNTIF('Whole School EAL'!I:I,C150)</f>
        <v>0</v>
      </c>
      <c r="F150" s="47" t="e">
        <f>E150/Overview!E4</f>
        <v>#DIV/0!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5"/>
      <c r="R150" s="3"/>
      <c r="S150" s="3"/>
      <c r="T150" s="3"/>
      <c r="U150" s="3"/>
      <c r="V150" s="3"/>
      <c r="W150" s="3"/>
      <c r="X150" s="3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2:251" ht="16.5" customHeight="1" x14ac:dyDescent="0.25">
      <c r="B151" s="11"/>
      <c r="C151" s="73" t="s">
        <v>452</v>
      </c>
      <c r="D151" s="75" t="s">
        <v>768</v>
      </c>
      <c r="E151" s="41">
        <f>COUNTIF('Whole School EAL'!I:I,C151)</f>
        <v>0</v>
      </c>
      <c r="F151" s="47" t="e">
        <f>E151/Overview!E4</f>
        <v>#DIV/0!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5"/>
      <c r="R151" s="3"/>
      <c r="S151" s="3"/>
      <c r="T151" s="3"/>
      <c r="U151" s="3"/>
      <c r="V151" s="3"/>
      <c r="W151" s="3"/>
      <c r="X151" s="3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pans="2:251" ht="16.5" customHeight="1" x14ac:dyDescent="0.25">
      <c r="B152" s="11"/>
      <c r="C152" s="73" t="s">
        <v>453</v>
      </c>
      <c r="D152" s="75" t="s">
        <v>769</v>
      </c>
      <c r="E152" s="41">
        <f>COUNTIF('Whole School EAL'!I:I,C152)</f>
        <v>0</v>
      </c>
      <c r="F152" s="47" t="e">
        <f>E152/Overview!E4</f>
        <v>#DIV/0!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5"/>
      <c r="R152" s="3"/>
      <c r="S152" s="3"/>
      <c r="T152" s="3"/>
      <c r="U152" s="3"/>
      <c r="V152" s="3"/>
      <c r="W152" s="3"/>
      <c r="X152" s="3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</row>
    <row r="153" spans="2:251" ht="16.5" customHeight="1" x14ac:dyDescent="0.25">
      <c r="B153" s="11"/>
      <c r="C153" s="73" t="s">
        <v>454</v>
      </c>
      <c r="D153" s="75" t="s">
        <v>770</v>
      </c>
      <c r="E153" s="41">
        <f>COUNTIF('Whole School EAL'!I:I,C153)</f>
        <v>0</v>
      </c>
      <c r="F153" s="47" t="e">
        <f>E153/Overview!E4</f>
        <v>#DIV/0!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5"/>
      <c r="R153" s="3"/>
      <c r="S153" s="3"/>
      <c r="T153" s="3"/>
      <c r="U153" s="3"/>
      <c r="V153" s="3"/>
      <c r="W153" s="3"/>
      <c r="X153" s="3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</row>
    <row r="154" spans="2:251" ht="16.5" customHeight="1" x14ac:dyDescent="0.25">
      <c r="B154" s="11"/>
      <c r="C154" s="73" t="s">
        <v>455</v>
      </c>
      <c r="D154" s="75" t="s">
        <v>771</v>
      </c>
      <c r="E154" s="41">
        <f>COUNTIF('Whole School EAL'!I:I,C154)</f>
        <v>0</v>
      </c>
      <c r="F154" s="47" t="e">
        <f>E154/Overview!E4</f>
        <v>#DIV/0!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5"/>
      <c r="R154" s="3"/>
      <c r="S154" s="3"/>
      <c r="T154" s="3"/>
      <c r="U154" s="3"/>
      <c r="V154" s="3"/>
      <c r="W154" s="3"/>
      <c r="X154" s="3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</row>
    <row r="155" spans="2:251" ht="16.5" customHeight="1" x14ac:dyDescent="0.25">
      <c r="B155" s="11"/>
      <c r="C155" s="73" t="s">
        <v>456</v>
      </c>
      <c r="D155" s="75" t="s">
        <v>772</v>
      </c>
      <c r="E155" s="41">
        <f>COUNTIF('Whole School EAL'!I:I,C155)</f>
        <v>0</v>
      </c>
      <c r="F155" s="47" t="e">
        <f>E155/Overview!E4</f>
        <v>#DIV/0!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5"/>
      <c r="R155" s="3"/>
      <c r="S155" s="3"/>
      <c r="T155" s="3"/>
      <c r="U155" s="3"/>
      <c r="V155" s="3"/>
      <c r="W155" s="3"/>
      <c r="X155" s="3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</row>
    <row r="156" spans="2:251" ht="16.5" customHeight="1" x14ac:dyDescent="0.25">
      <c r="B156" s="11"/>
      <c r="C156" s="73" t="s">
        <v>457</v>
      </c>
      <c r="D156" s="75" t="s">
        <v>773</v>
      </c>
      <c r="E156" s="41">
        <f>COUNTIF('Whole School EAL'!I:I,C156)</f>
        <v>0</v>
      </c>
      <c r="F156" s="47" t="e">
        <f>E156/Overview!E4</f>
        <v>#DIV/0!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5"/>
      <c r="R156" s="3"/>
      <c r="S156" s="3"/>
      <c r="T156" s="3"/>
      <c r="U156" s="3"/>
      <c r="V156" s="3"/>
      <c r="W156" s="3"/>
      <c r="X156" s="3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</row>
    <row r="157" spans="2:251" ht="16.5" customHeight="1" x14ac:dyDescent="0.25">
      <c r="B157" s="11"/>
      <c r="C157" s="73" t="s">
        <v>458</v>
      </c>
      <c r="D157" s="75" t="s">
        <v>774</v>
      </c>
      <c r="E157" s="41">
        <f>COUNTIF('Whole School EAL'!I:I,C157)</f>
        <v>0</v>
      </c>
      <c r="F157" s="47" t="e">
        <f>E157/Overview!E4</f>
        <v>#DIV/0!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5"/>
      <c r="R157" s="3"/>
      <c r="S157" s="3"/>
      <c r="T157" s="3"/>
      <c r="U157" s="3"/>
      <c r="V157" s="3"/>
      <c r="W157" s="3"/>
      <c r="X157" s="3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pans="2:251" ht="16.5" customHeight="1" x14ac:dyDescent="0.25">
      <c r="B158" s="11"/>
      <c r="C158" s="73" t="s">
        <v>459</v>
      </c>
      <c r="D158" s="75" t="s">
        <v>775</v>
      </c>
      <c r="E158" s="41">
        <f>COUNTIF('Whole School EAL'!I:I,C158)</f>
        <v>0</v>
      </c>
      <c r="F158" s="47" t="e">
        <f>E158/Overview!E4</f>
        <v>#DIV/0!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5"/>
      <c r="R158" s="3"/>
      <c r="S158" s="3"/>
      <c r="T158" s="3"/>
      <c r="U158" s="3"/>
      <c r="V158" s="3"/>
      <c r="W158" s="3"/>
      <c r="X158" s="3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</row>
    <row r="159" spans="2:251" ht="16.5" customHeight="1" x14ac:dyDescent="0.25">
      <c r="B159" s="11"/>
      <c r="C159" s="73" t="s">
        <v>460</v>
      </c>
      <c r="D159" s="75" t="s">
        <v>776</v>
      </c>
      <c r="E159" s="41">
        <f>COUNTIF('Whole School EAL'!I:I,C159)</f>
        <v>0</v>
      </c>
      <c r="F159" s="47" t="e">
        <f>E159/Overview!E4</f>
        <v>#DIV/0!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5"/>
      <c r="R159" s="3"/>
      <c r="S159" s="3"/>
      <c r="T159" s="3"/>
      <c r="U159" s="3"/>
      <c r="V159" s="3"/>
      <c r="W159" s="3"/>
      <c r="X159" s="3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</row>
    <row r="160" spans="2:251" ht="16.5" customHeight="1" x14ac:dyDescent="0.25">
      <c r="B160" s="11"/>
      <c r="C160" s="73" t="s">
        <v>461</v>
      </c>
      <c r="D160" s="75" t="s">
        <v>777</v>
      </c>
      <c r="E160" s="41">
        <f>COUNTIF('Whole School EAL'!I:I,C160)</f>
        <v>0</v>
      </c>
      <c r="F160" s="47" t="e">
        <f>E160/Overview!E4</f>
        <v>#DIV/0!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5"/>
      <c r="R160" s="3"/>
      <c r="S160" s="3"/>
      <c r="T160" s="3"/>
      <c r="U160" s="3"/>
      <c r="V160" s="3"/>
      <c r="W160" s="3"/>
      <c r="X160" s="3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</row>
    <row r="161" spans="2:251" ht="16.5" customHeight="1" x14ac:dyDescent="0.25">
      <c r="B161" s="11"/>
      <c r="C161" s="73" t="s">
        <v>462</v>
      </c>
      <c r="D161" s="75" t="s">
        <v>778</v>
      </c>
      <c r="E161" s="41">
        <f>COUNTIF('Whole School EAL'!I:I,C161)</f>
        <v>0</v>
      </c>
      <c r="F161" s="47" t="e">
        <f>E161/Overview!E4</f>
        <v>#DIV/0!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5"/>
      <c r="R161" s="3"/>
      <c r="S161" s="3"/>
      <c r="T161" s="3"/>
      <c r="U161" s="3"/>
      <c r="V161" s="3"/>
      <c r="W161" s="3"/>
      <c r="X161" s="3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</row>
    <row r="162" spans="2:251" ht="16.5" customHeight="1" x14ac:dyDescent="0.25">
      <c r="B162" s="11"/>
      <c r="C162" s="73" t="s">
        <v>463</v>
      </c>
      <c r="D162" s="75" t="s">
        <v>779</v>
      </c>
      <c r="E162" s="41">
        <f>COUNTIF('Whole School EAL'!I:I,C162)</f>
        <v>0</v>
      </c>
      <c r="F162" s="47" t="e">
        <f>E162/Overview!E4</f>
        <v>#DIV/0!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5"/>
      <c r="R162" s="3"/>
      <c r="S162" s="3"/>
      <c r="T162" s="3"/>
      <c r="U162" s="3"/>
      <c r="V162" s="3"/>
      <c r="W162" s="3"/>
      <c r="X162" s="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</row>
    <row r="163" spans="2:251" ht="16.5" customHeight="1" x14ac:dyDescent="0.25">
      <c r="B163" s="11"/>
      <c r="C163" s="73" t="s">
        <v>464</v>
      </c>
      <c r="D163" s="75" t="s">
        <v>780</v>
      </c>
      <c r="E163" s="41">
        <f>COUNTIF('Whole School EAL'!I:I,C163)</f>
        <v>0</v>
      </c>
      <c r="F163" s="47" t="e">
        <f>E163/Overview!E4</f>
        <v>#DIV/0!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5"/>
      <c r="R163" s="3"/>
      <c r="S163" s="3"/>
      <c r="T163" s="3"/>
      <c r="U163" s="3"/>
      <c r="V163" s="3"/>
      <c r="W163" s="3"/>
      <c r="X163" s="3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</row>
    <row r="164" spans="2:251" ht="16.5" customHeight="1" x14ac:dyDescent="0.25">
      <c r="B164" s="11"/>
      <c r="C164" s="73" t="s">
        <v>465</v>
      </c>
      <c r="D164" s="75" t="s">
        <v>781</v>
      </c>
      <c r="E164" s="41">
        <f>COUNTIF('Whole School EAL'!I:I,C164)</f>
        <v>0</v>
      </c>
      <c r="F164" s="47" t="e">
        <f>E164/Overview!E4</f>
        <v>#DIV/0!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5"/>
      <c r="R164" s="3"/>
      <c r="S164" s="3"/>
      <c r="T164" s="3"/>
      <c r="U164" s="3"/>
      <c r="V164" s="3"/>
      <c r="W164" s="3"/>
      <c r="X164" s="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</row>
    <row r="165" spans="2:251" ht="16.5" customHeight="1" x14ac:dyDescent="0.25">
      <c r="B165" s="11"/>
      <c r="C165" s="73" t="s">
        <v>466</v>
      </c>
      <c r="D165" s="75" t="s">
        <v>782</v>
      </c>
      <c r="E165" s="41">
        <f>COUNTIF('Whole School EAL'!I:I,C165)</f>
        <v>0</v>
      </c>
      <c r="F165" s="47" t="e">
        <f>E165/Overview!E4</f>
        <v>#DIV/0!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5"/>
      <c r="R165" s="3"/>
      <c r="S165" s="3"/>
      <c r="T165" s="3"/>
      <c r="U165" s="3"/>
      <c r="V165" s="3"/>
      <c r="W165" s="3"/>
      <c r="X165" s="3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pans="2:251" ht="16.5" customHeight="1" x14ac:dyDescent="0.25">
      <c r="B166" s="11"/>
      <c r="C166" s="73" t="s">
        <v>467</v>
      </c>
      <c r="D166" s="75" t="s">
        <v>783</v>
      </c>
      <c r="E166" s="41">
        <f>COUNTIF('Whole School EAL'!I:I,C166)</f>
        <v>0</v>
      </c>
      <c r="F166" s="47" t="e">
        <f>E166/Overview!E4</f>
        <v>#DIV/0!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5"/>
      <c r="R166" s="3"/>
      <c r="S166" s="3"/>
      <c r="T166" s="3"/>
      <c r="U166" s="3"/>
      <c r="V166" s="3"/>
      <c r="W166" s="3"/>
      <c r="X166" s="3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pans="2:251" ht="16.5" customHeight="1" x14ac:dyDescent="0.25">
      <c r="B167" s="11"/>
      <c r="C167" s="73" t="s">
        <v>468</v>
      </c>
      <c r="D167" s="75" t="s">
        <v>784</v>
      </c>
      <c r="E167" s="41">
        <f>COUNTIF('Whole School EAL'!I:I,C167)</f>
        <v>0</v>
      </c>
      <c r="F167" s="47" t="e">
        <f>E167/Overview!E4</f>
        <v>#DIV/0!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5"/>
      <c r="R167" s="3"/>
      <c r="S167" s="3"/>
      <c r="T167" s="3"/>
      <c r="U167" s="3"/>
      <c r="V167" s="3"/>
      <c r="W167" s="3"/>
      <c r="X167" s="3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pans="2:251" ht="16.5" customHeight="1" x14ac:dyDescent="0.25">
      <c r="B168" s="11"/>
      <c r="C168" s="73" t="s">
        <v>469</v>
      </c>
      <c r="D168" s="75" t="s">
        <v>785</v>
      </c>
      <c r="E168" s="41">
        <f>COUNTIF('Whole School EAL'!I:I,C168)</f>
        <v>0</v>
      </c>
      <c r="F168" s="47" t="e">
        <f>E168/Overview!E4</f>
        <v>#DIV/0!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5"/>
      <c r="R168" s="3"/>
      <c r="S168" s="3"/>
      <c r="T168" s="3"/>
      <c r="U168" s="3"/>
      <c r="V168" s="3"/>
      <c r="W168" s="3"/>
      <c r="X168" s="3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</row>
    <row r="169" spans="2:251" ht="16.5" customHeight="1" x14ac:dyDescent="0.25">
      <c r="B169" s="11"/>
      <c r="C169" s="73" t="s">
        <v>470</v>
      </c>
      <c r="D169" s="75" t="s">
        <v>786</v>
      </c>
      <c r="E169" s="41">
        <f>COUNTIF('Whole School EAL'!I:I,C169)</f>
        <v>0</v>
      </c>
      <c r="F169" s="47" t="e">
        <f>E169/Overview!E4</f>
        <v>#DIV/0!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5"/>
      <c r="R169" s="3"/>
      <c r="S169" s="3"/>
      <c r="T169" s="3"/>
      <c r="U169" s="3"/>
      <c r="V169" s="3"/>
      <c r="W169" s="3"/>
      <c r="X169" s="3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</row>
    <row r="170" spans="2:251" ht="16.5" customHeight="1" x14ac:dyDescent="0.25">
      <c r="B170" s="11"/>
      <c r="C170" s="73" t="s">
        <v>471</v>
      </c>
      <c r="D170" s="75" t="s">
        <v>787</v>
      </c>
      <c r="E170" s="41">
        <f>COUNTIF('Whole School EAL'!I:I,C170)</f>
        <v>0</v>
      </c>
      <c r="F170" s="47" t="e">
        <f>E170/Overview!E4</f>
        <v>#DIV/0!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5"/>
      <c r="R170" s="3"/>
      <c r="S170" s="3"/>
      <c r="T170" s="3"/>
      <c r="U170" s="3"/>
      <c r="V170" s="3"/>
      <c r="W170" s="3"/>
      <c r="X170" s="3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</row>
    <row r="171" spans="2:251" ht="16.5" customHeight="1" x14ac:dyDescent="0.25">
      <c r="B171" s="11"/>
      <c r="C171" s="73" t="s">
        <v>472</v>
      </c>
      <c r="D171" s="75" t="s">
        <v>788</v>
      </c>
      <c r="E171" s="41">
        <f>COUNTIF('Whole School EAL'!I:I,C171)</f>
        <v>0</v>
      </c>
      <c r="F171" s="47" t="e">
        <f>E171/Overview!E4</f>
        <v>#DIV/0!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5"/>
      <c r="R171" s="3"/>
      <c r="S171" s="3"/>
      <c r="T171" s="3"/>
      <c r="U171" s="3"/>
      <c r="V171" s="3"/>
      <c r="W171" s="3"/>
      <c r="X171" s="3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</row>
    <row r="172" spans="2:251" ht="16.5" customHeight="1" x14ac:dyDescent="0.25">
      <c r="B172" s="11"/>
      <c r="C172" s="73" t="s">
        <v>473</v>
      </c>
      <c r="D172" s="75" t="s">
        <v>789</v>
      </c>
      <c r="E172" s="41">
        <f>COUNTIF('Whole School EAL'!I:I,C172)</f>
        <v>0</v>
      </c>
      <c r="F172" s="47" t="e">
        <f>E172/Overview!E4</f>
        <v>#DIV/0!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5"/>
      <c r="R172" s="3"/>
      <c r="S172" s="3"/>
      <c r="T172" s="3"/>
      <c r="U172" s="3"/>
      <c r="V172" s="3"/>
      <c r="W172" s="3"/>
      <c r="X172" s="3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pans="2:251" ht="16.5" customHeight="1" x14ac:dyDescent="0.25">
      <c r="B173" s="11"/>
      <c r="C173" s="73" t="s">
        <v>474</v>
      </c>
      <c r="D173" s="75" t="s">
        <v>790</v>
      </c>
      <c r="E173" s="41">
        <f>COUNTIF('Whole School EAL'!I:I,C173)</f>
        <v>0</v>
      </c>
      <c r="F173" s="47" t="e">
        <f>E173/Overview!E4</f>
        <v>#DIV/0!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5"/>
      <c r="R173" s="3"/>
      <c r="S173" s="3"/>
      <c r="T173" s="3"/>
      <c r="U173" s="3"/>
      <c r="V173" s="3"/>
      <c r="W173" s="3"/>
      <c r="X173" s="3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</row>
    <row r="174" spans="2:251" ht="16.5" customHeight="1" x14ac:dyDescent="0.25">
      <c r="B174" s="11"/>
      <c r="C174" s="73" t="s">
        <v>475</v>
      </c>
      <c r="D174" s="75" t="s">
        <v>791</v>
      </c>
      <c r="E174" s="41">
        <f>COUNTIF('Whole School EAL'!I:I,C174)</f>
        <v>0</v>
      </c>
      <c r="F174" s="47" t="e">
        <f>E174/Overview!E4</f>
        <v>#DIV/0!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5"/>
      <c r="R174" s="3"/>
      <c r="S174" s="3"/>
      <c r="T174" s="3"/>
      <c r="U174" s="3"/>
      <c r="V174" s="3"/>
      <c r="W174" s="3"/>
      <c r="X174" s="3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</row>
    <row r="175" spans="2:251" ht="16.5" customHeight="1" x14ac:dyDescent="0.25">
      <c r="B175" s="11"/>
      <c r="C175" s="73" t="s">
        <v>476</v>
      </c>
      <c r="D175" s="75" t="s">
        <v>792</v>
      </c>
      <c r="E175" s="41">
        <f>COUNTIF('Whole School EAL'!I:I,C175)</f>
        <v>0</v>
      </c>
      <c r="F175" s="47" t="e">
        <f>E175/Overview!E4</f>
        <v>#DIV/0!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5"/>
      <c r="R175" s="3"/>
      <c r="S175" s="3"/>
      <c r="T175" s="3"/>
      <c r="U175" s="3"/>
      <c r="V175" s="3"/>
      <c r="W175" s="3"/>
      <c r="X175" s="3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</row>
    <row r="176" spans="2:251" ht="16.5" customHeight="1" x14ac:dyDescent="0.25">
      <c r="B176" s="11"/>
      <c r="C176" s="73" t="s">
        <v>477</v>
      </c>
      <c r="D176" s="75" t="s">
        <v>793</v>
      </c>
      <c r="E176" s="41">
        <f>COUNTIF('Whole School EAL'!I:I,C176)</f>
        <v>0</v>
      </c>
      <c r="F176" s="47" t="e">
        <f>E176/Overview!E4</f>
        <v>#DIV/0!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5"/>
      <c r="R176" s="3"/>
      <c r="S176" s="3"/>
      <c r="T176" s="3"/>
      <c r="U176" s="3"/>
      <c r="V176" s="3"/>
      <c r="W176" s="3"/>
      <c r="X176" s="3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</row>
    <row r="177" spans="2:251" ht="16.5" customHeight="1" x14ac:dyDescent="0.25">
      <c r="B177" s="11"/>
      <c r="C177" s="73" t="s">
        <v>478</v>
      </c>
      <c r="D177" s="75" t="s">
        <v>794</v>
      </c>
      <c r="E177" s="41">
        <f>COUNTIF('Whole School EAL'!I:I,C177)</f>
        <v>0</v>
      </c>
      <c r="F177" s="47" t="e">
        <f>E177/Overview!E4</f>
        <v>#DIV/0!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5"/>
      <c r="R177" s="3"/>
      <c r="S177" s="3"/>
      <c r="T177" s="3"/>
      <c r="U177" s="3"/>
      <c r="V177" s="3"/>
      <c r="W177" s="3"/>
      <c r="X177" s="3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</row>
    <row r="178" spans="2:251" ht="16.5" customHeight="1" x14ac:dyDescent="0.25">
      <c r="B178" s="11"/>
      <c r="C178" s="73" t="s">
        <v>479</v>
      </c>
      <c r="D178" s="75" t="s">
        <v>795</v>
      </c>
      <c r="E178" s="41">
        <f>COUNTIF('Whole School EAL'!I:I,C178)</f>
        <v>0</v>
      </c>
      <c r="F178" s="47" t="e">
        <f>E178/Overview!E4</f>
        <v>#DIV/0!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5"/>
      <c r="R178" s="3"/>
      <c r="S178" s="3"/>
      <c r="T178" s="3"/>
      <c r="U178" s="3"/>
      <c r="V178" s="3"/>
      <c r="W178" s="3"/>
      <c r="X178" s="3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</row>
    <row r="179" spans="2:251" ht="16.5" customHeight="1" x14ac:dyDescent="0.25">
      <c r="B179" s="11"/>
      <c r="C179" s="73" t="s">
        <v>480</v>
      </c>
      <c r="D179" s="75" t="s">
        <v>796</v>
      </c>
      <c r="E179" s="41">
        <f>COUNTIF('Whole School EAL'!I:I,C179)</f>
        <v>0</v>
      </c>
      <c r="F179" s="47" t="e">
        <f>E179/Overview!E4</f>
        <v>#DIV/0!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5"/>
      <c r="R179" s="3"/>
      <c r="S179" s="3"/>
      <c r="T179" s="3"/>
      <c r="U179" s="3"/>
      <c r="V179" s="3"/>
      <c r="W179" s="3"/>
      <c r="X179" s="3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</row>
    <row r="180" spans="2:251" ht="16.5" customHeight="1" x14ac:dyDescent="0.25">
      <c r="B180" s="11"/>
      <c r="C180" s="73" t="s">
        <v>481</v>
      </c>
      <c r="D180" s="75" t="s">
        <v>797</v>
      </c>
      <c r="E180" s="41">
        <f>COUNTIF('Whole School EAL'!I:I,C180)</f>
        <v>0</v>
      </c>
      <c r="F180" s="47" t="e">
        <f>E180/Overview!E4</f>
        <v>#DIV/0!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5"/>
      <c r="R180" s="3"/>
      <c r="S180" s="3"/>
      <c r="T180" s="3"/>
      <c r="U180" s="3"/>
      <c r="V180" s="3"/>
      <c r="W180" s="3"/>
      <c r="X180" s="3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</row>
    <row r="181" spans="2:251" ht="16.5" customHeight="1" x14ac:dyDescent="0.25">
      <c r="B181" s="11"/>
      <c r="C181" s="73" t="s">
        <v>482</v>
      </c>
      <c r="D181" s="75" t="s">
        <v>798</v>
      </c>
      <c r="E181" s="41">
        <f>COUNTIF('Whole School EAL'!I:I,C181)</f>
        <v>0</v>
      </c>
      <c r="F181" s="47" t="e">
        <f>E181/Overview!E4</f>
        <v>#DIV/0!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5"/>
      <c r="R181" s="3"/>
      <c r="S181" s="3"/>
      <c r="T181" s="3"/>
      <c r="U181" s="3"/>
      <c r="V181" s="3"/>
      <c r="W181" s="3"/>
      <c r="X181" s="3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</row>
    <row r="182" spans="2:251" ht="16.5" customHeight="1" x14ac:dyDescent="0.25">
      <c r="B182" s="11"/>
      <c r="C182" s="73" t="s">
        <v>483</v>
      </c>
      <c r="D182" s="75" t="s">
        <v>799</v>
      </c>
      <c r="E182" s="41">
        <f>COUNTIF('Whole School EAL'!I:I,C182)</f>
        <v>0</v>
      </c>
      <c r="F182" s="47" t="e">
        <f>E182/Overview!E4</f>
        <v>#DIV/0!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5"/>
      <c r="R182" s="3"/>
      <c r="S182" s="3"/>
      <c r="T182" s="3"/>
      <c r="U182" s="3"/>
      <c r="V182" s="3"/>
      <c r="W182" s="3"/>
      <c r="X182" s="3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</row>
    <row r="183" spans="2:251" ht="16.5" customHeight="1" x14ac:dyDescent="0.25">
      <c r="B183" s="11"/>
      <c r="C183" s="73" t="s">
        <v>484</v>
      </c>
      <c r="D183" s="75" t="s">
        <v>800</v>
      </c>
      <c r="E183" s="41">
        <f>COUNTIF('Whole School EAL'!I:I,C183)</f>
        <v>0</v>
      </c>
      <c r="F183" s="47" t="e">
        <f>E183/Overview!E4</f>
        <v>#DIV/0!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5"/>
      <c r="R183" s="3"/>
      <c r="S183" s="3"/>
      <c r="T183" s="3"/>
      <c r="U183" s="3"/>
      <c r="V183" s="3"/>
      <c r="W183" s="3"/>
      <c r="X183" s="3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</row>
    <row r="184" spans="2:251" ht="16.5" customHeight="1" x14ac:dyDescent="0.25">
      <c r="B184" s="11"/>
      <c r="C184" s="73" t="s">
        <v>485</v>
      </c>
      <c r="D184" s="75" t="s">
        <v>801</v>
      </c>
      <c r="E184" s="41">
        <f>COUNTIF('Whole School EAL'!I:I,C184)</f>
        <v>0</v>
      </c>
      <c r="F184" s="47" t="e">
        <f>E184/Overview!E4</f>
        <v>#DIV/0!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5"/>
      <c r="R184" s="3"/>
      <c r="S184" s="3"/>
      <c r="T184" s="3"/>
      <c r="U184" s="3"/>
      <c r="V184" s="3"/>
      <c r="W184" s="3"/>
      <c r="X184" s="3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</row>
    <row r="185" spans="2:251" ht="16.5" customHeight="1" x14ac:dyDescent="0.25">
      <c r="B185" s="11"/>
      <c r="C185" s="73" t="s">
        <v>486</v>
      </c>
      <c r="D185" s="75" t="s">
        <v>802</v>
      </c>
      <c r="E185" s="41">
        <f>COUNTIF('Whole School EAL'!I:I,C185)</f>
        <v>0</v>
      </c>
      <c r="F185" s="47" t="e">
        <f>E185/Overview!E4</f>
        <v>#DIV/0!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5"/>
      <c r="R185" s="3"/>
      <c r="S185" s="3"/>
      <c r="T185" s="3"/>
      <c r="U185" s="3"/>
      <c r="V185" s="3"/>
      <c r="W185" s="3"/>
      <c r="X185" s="3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</row>
    <row r="186" spans="2:251" ht="16.5" customHeight="1" x14ac:dyDescent="0.25">
      <c r="B186" s="11"/>
      <c r="C186" s="73" t="s">
        <v>487</v>
      </c>
      <c r="D186" s="75" t="s">
        <v>803</v>
      </c>
      <c r="E186" s="41">
        <f>COUNTIF('Whole School EAL'!I:I,C186)</f>
        <v>0</v>
      </c>
      <c r="F186" s="47" t="e">
        <f>E186/Overview!E4</f>
        <v>#DIV/0!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5"/>
      <c r="R186" s="3"/>
      <c r="S186" s="3"/>
      <c r="T186" s="3"/>
      <c r="U186" s="3"/>
      <c r="V186" s="3"/>
      <c r="W186" s="3"/>
      <c r="X186" s="3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</row>
    <row r="187" spans="2:251" ht="16.5" customHeight="1" x14ac:dyDescent="0.25">
      <c r="B187" s="11"/>
      <c r="C187" s="73" t="s">
        <v>488</v>
      </c>
      <c r="D187" s="75" t="s">
        <v>804</v>
      </c>
      <c r="E187" s="41">
        <f>COUNTIF('Whole School EAL'!I:I,C187)</f>
        <v>0</v>
      </c>
      <c r="F187" s="47" t="e">
        <f>E187/Overview!E4</f>
        <v>#DIV/0!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5"/>
      <c r="R187" s="3"/>
      <c r="S187" s="3"/>
      <c r="T187" s="3"/>
      <c r="U187" s="3"/>
      <c r="V187" s="3"/>
      <c r="W187" s="3"/>
      <c r="X187" s="3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</row>
    <row r="188" spans="2:251" ht="16.5" customHeight="1" x14ac:dyDescent="0.25">
      <c r="B188" s="11"/>
      <c r="C188" s="73" t="s">
        <v>489</v>
      </c>
      <c r="D188" s="75" t="s">
        <v>805</v>
      </c>
      <c r="E188" s="41">
        <f>COUNTIF('Whole School EAL'!I:I,C188)</f>
        <v>0</v>
      </c>
      <c r="F188" s="47" t="e">
        <f>E188/Overview!E4</f>
        <v>#DIV/0!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5"/>
      <c r="R188" s="3"/>
      <c r="S188" s="3"/>
      <c r="T188" s="3"/>
      <c r="U188" s="3"/>
      <c r="V188" s="3"/>
      <c r="W188" s="3"/>
      <c r="X188" s="3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</row>
    <row r="189" spans="2:251" ht="16.5" customHeight="1" x14ac:dyDescent="0.25">
      <c r="B189" s="11"/>
      <c r="C189" s="73" t="s">
        <v>490</v>
      </c>
      <c r="D189" s="75" t="s">
        <v>806</v>
      </c>
      <c r="E189" s="41">
        <f>COUNTIF('Whole School EAL'!I:I,C189)</f>
        <v>0</v>
      </c>
      <c r="F189" s="47" t="e">
        <f>E189/Overview!E4</f>
        <v>#DIV/0!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5"/>
      <c r="R189" s="3"/>
      <c r="S189" s="3"/>
      <c r="T189" s="3"/>
      <c r="U189" s="3"/>
      <c r="V189" s="3"/>
      <c r="W189" s="3"/>
      <c r="X189" s="3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</row>
    <row r="190" spans="2:251" ht="16.5" customHeight="1" x14ac:dyDescent="0.25">
      <c r="B190" s="11"/>
      <c r="C190" s="73" t="s">
        <v>491</v>
      </c>
      <c r="D190" s="75" t="s">
        <v>807</v>
      </c>
      <c r="E190" s="41">
        <f>COUNTIF('Whole School EAL'!I:I,C190)</f>
        <v>0</v>
      </c>
      <c r="F190" s="47" t="e">
        <f>E190/Overview!E4</f>
        <v>#DIV/0!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5"/>
      <c r="R190" s="3"/>
      <c r="S190" s="3"/>
      <c r="T190" s="3"/>
      <c r="U190" s="3"/>
      <c r="V190" s="3"/>
      <c r="W190" s="3"/>
      <c r="X190" s="3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</row>
    <row r="191" spans="2:251" ht="16.5" customHeight="1" x14ac:dyDescent="0.25">
      <c r="B191" s="11"/>
      <c r="C191" s="73" t="s">
        <v>492</v>
      </c>
      <c r="D191" s="75" t="s">
        <v>808</v>
      </c>
      <c r="E191" s="41">
        <f>COUNTIF('Whole School EAL'!I:I,C191)</f>
        <v>0</v>
      </c>
      <c r="F191" s="47" t="e">
        <f>E191/Overview!E4</f>
        <v>#DIV/0!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5"/>
      <c r="R191" s="3"/>
      <c r="S191" s="3"/>
      <c r="T191" s="3"/>
      <c r="U191" s="3"/>
      <c r="V191" s="3"/>
      <c r="W191" s="3"/>
      <c r="X191" s="3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</row>
    <row r="192" spans="2:251" ht="16.5" customHeight="1" x14ac:dyDescent="0.25">
      <c r="B192" s="11"/>
      <c r="C192" s="73" t="s">
        <v>493</v>
      </c>
      <c r="D192" s="75" t="s">
        <v>809</v>
      </c>
      <c r="E192" s="41">
        <f>COUNTIF('Whole School EAL'!I:I,C192)</f>
        <v>0</v>
      </c>
      <c r="F192" s="47" t="e">
        <f>E192/Overview!E4</f>
        <v>#DIV/0!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5"/>
      <c r="R192" s="3"/>
      <c r="S192" s="3"/>
      <c r="T192" s="3"/>
      <c r="U192" s="3"/>
      <c r="V192" s="3"/>
      <c r="W192" s="3"/>
      <c r="X192" s="3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</row>
    <row r="193" spans="2:251" ht="16.5" customHeight="1" x14ac:dyDescent="0.25">
      <c r="B193" s="11"/>
      <c r="C193" s="73" t="s">
        <v>494</v>
      </c>
      <c r="D193" s="75" t="s">
        <v>810</v>
      </c>
      <c r="E193" s="41">
        <f>COUNTIF('Whole School EAL'!I:I,C193)</f>
        <v>0</v>
      </c>
      <c r="F193" s="47" t="e">
        <f>E193/Overview!E4</f>
        <v>#DIV/0!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5"/>
      <c r="R193" s="3"/>
      <c r="S193" s="3"/>
      <c r="T193" s="3"/>
      <c r="U193" s="3"/>
      <c r="V193" s="3"/>
      <c r="W193" s="3"/>
      <c r="X193" s="3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</row>
    <row r="194" spans="2:251" ht="16.5" customHeight="1" x14ac:dyDescent="0.25">
      <c r="B194" s="11"/>
      <c r="C194" s="73" t="s">
        <v>495</v>
      </c>
      <c r="D194" s="75" t="s">
        <v>811</v>
      </c>
      <c r="E194" s="41">
        <f>COUNTIF('Whole School EAL'!I:I,C194)</f>
        <v>0</v>
      </c>
      <c r="F194" s="47" t="e">
        <f>E194/Overview!E4</f>
        <v>#DIV/0!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5"/>
      <c r="R194" s="3"/>
      <c r="S194" s="3"/>
      <c r="T194" s="3"/>
      <c r="U194" s="3"/>
      <c r="V194" s="3"/>
      <c r="W194" s="3"/>
      <c r="X194" s="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</row>
    <row r="195" spans="2:251" ht="16.5" customHeight="1" x14ac:dyDescent="0.25">
      <c r="B195" s="11"/>
      <c r="C195" s="73" t="s">
        <v>496</v>
      </c>
      <c r="D195" s="75" t="s">
        <v>812</v>
      </c>
      <c r="E195" s="41">
        <f>COUNTIF('Whole School EAL'!I:I,C195)</f>
        <v>0</v>
      </c>
      <c r="F195" s="47" t="e">
        <f>E195/Overview!E4</f>
        <v>#DIV/0!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5"/>
      <c r="R195" s="3"/>
      <c r="S195" s="3"/>
      <c r="T195" s="3"/>
      <c r="U195" s="3"/>
      <c r="V195" s="3"/>
      <c r="W195" s="3"/>
      <c r="X195" s="3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</row>
    <row r="196" spans="2:251" ht="16.5" customHeight="1" x14ac:dyDescent="0.25">
      <c r="B196" s="11"/>
      <c r="C196" s="73" t="s">
        <v>497</v>
      </c>
      <c r="D196" s="75" t="s">
        <v>813</v>
      </c>
      <c r="E196" s="41">
        <f>COUNTIF('Whole School EAL'!I:I,C196)</f>
        <v>0</v>
      </c>
      <c r="F196" s="47" t="e">
        <f>E196/Overview!E4</f>
        <v>#DIV/0!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5"/>
      <c r="R196" s="3"/>
      <c r="S196" s="3"/>
      <c r="T196" s="3"/>
      <c r="U196" s="3"/>
      <c r="V196" s="3"/>
      <c r="W196" s="3"/>
      <c r="X196" s="3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</row>
    <row r="197" spans="2:251" ht="16.5" customHeight="1" x14ac:dyDescent="0.25">
      <c r="B197" s="11"/>
      <c r="C197" s="73" t="s">
        <v>498</v>
      </c>
      <c r="D197" s="75" t="s">
        <v>156</v>
      </c>
      <c r="E197" s="41">
        <f>COUNTIF('Whole School EAL'!I:I,C197)</f>
        <v>0</v>
      </c>
      <c r="F197" s="47" t="e">
        <f>E197/Overview!E4</f>
        <v>#DIV/0!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5"/>
      <c r="R197" s="3"/>
      <c r="S197" s="3"/>
      <c r="T197" s="3"/>
      <c r="U197" s="3"/>
      <c r="V197" s="3"/>
      <c r="W197" s="3"/>
      <c r="X197" s="3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</row>
    <row r="198" spans="2:251" ht="16.5" customHeight="1" x14ac:dyDescent="0.25">
      <c r="B198" s="11"/>
      <c r="C198" s="73" t="s">
        <v>499</v>
      </c>
      <c r="D198" s="75" t="s">
        <v>814</v>
      </c>
      <c r="E198" s="41">
        <f>COUNTIF('Whole School EAL'!I:I,C198)</f>
        <v>0</v>
      </c>
      <c r="F198" s="47" t="e">
        <f>E198/Overview!E4</f>
        <v>#DIV/0!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5"/>
      <c r="R198" s="3"/>
      <c r="S198" s="3"/>
      <c r="T198" s="3"/>
      <c r="U198" s="3"/>
      <c r="V198" s="3"/>
      <c r="W198" s="3"/>
      <c r="X198" s="3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</row>
    <row r="199" spans="2:251" ht="16.5" customHeight="1" x14ac:dyDescent="0.25">
      <c r="B199" s="11"/>
      <c r="C199" s="73" t="s">
        <v>500</v>
      </c>
      <c r="D199" s="75" t="s">
        <v>815</v>
      </c>
      <c r="E199" s="41">
        <f>COUNTIF('Whole School EAL'!I:I,C199)</f>
        <v>0</v>
      </c>
      <c r="F199" s="47" t="e">
        <f>E199/Overview!E4</f>
        <v>#DIV/0!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5"/>
      <c r="R199" s="3"/>
      <c r="S199" s="3"/>
      <c r="T199" s="3"/>
      <c r="U199" s="3"/>
      <c r="V199" s="3"/>
      <c r="W199" s="3"/>
      <c r="X199" s="3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</row>
    <row r="200" spans="2:251" ht="16.5" customHeight="1" x14ac:dyDescent="0.25">
      <c r="B200" s="11"/>
      <c r="C200" s="73" t="s">
        <v>501</v>
      </c>
      <c r="D200" s="75" t="s">
        <v>816</v>
      </c>
      <c r="E200" s="41">
        <f>COUNTIF('Whole School EAL'!I:I,C200)</f>
        <v>0</v>
      </c>
      <c r="F200" s="47" t="e">
        <f>E200/Overview!E4</f>
        <v>#DIV/0!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5"/>
      <c r="R200" s="3"/>
      <c r="S200" s="3"/>
      <c r="T200" s="3"/>
      <c r="U200" s="3"/>
      <c r="V200" s="3"/>
      <c r="W200" s="3"/>
      <c r="X200" s="3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</row>
    <row r="201" spans="2:251" ht="16.5" customHeight="1" x14ac:dyDescent="0.25">
      <c r="B201" s="11"/>
      <c r="C201" s="73" t="s">
        <v>502</v>
      </c>
      <c r="D201" s="75" t="s">
        <v>817</v>
      </c>
      <c r="E201" s="41">
        <f>COUNTIF('Whole School EAL'!I:I,C201)</f>
        <v>0</v>
      </c>
      <c r="F201" s="47" t="e">
        <f>E201/Overview!E4</f>
        <v>#DIV/0!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5"/>
      <c r="R201" s="3"/>
      <c r="S201" s="3"/>
      <c r="T201" s="3"/>
      <c r="U201" s="3"/>
      <c r="V201" s="3"/>
      <c r="W201" s="3"/>
      <c r="X201" s="3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</row>
    <row r="202" spans="2:251" ht="16.5" customHeight="1" x14ac:dyDescent="0.25">
      <c r="B202" s="11"/>
      <c r="C202" s="73" t="s">
        <v>503</v>
      </c>
      <c r="D202" s="75" t="s">
        <v>818</v>
      </c>
      <c r="E202" s="41">
        <f>COUNTIF('Whole School EAL'!I:I,C202)</f>
        <v>0</v>
      </c>
      <c r="F202" s="47" t="e">
        <f>E202/Overview!E4</f>
        <v>#DIV/0!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5"/>
      <c r="R202" s="3"/>
      <c r="S202" s="3"/>
      <c r="T202" s="3"/>
      <c r="U202" s="3"/>
      <c r="V202" s="3"/>
      <c r="W202" s="3"/>
      <c r="X202" s="3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</row>
    <row r="203" spans="2:251" ht="16.5" customHeight="1" x14ac:dyDescent="0.25">
      <c r="B203" s="11"/>
      <c r="C203" s="73" t="s">
        <v>504</v>
      </c>
      <c r="D203" s="75" t="s">
        <v>819</v>
      </c>
      <c r="E203" s="41">
        <f>COUNTIF('Whole School EAL'!I:I,C203)</f>
        <v>0</v>
      </c>
      <c r="F203" s="47" t="e">
        <f>E203/Overview!E4</f>
        <v>#DIV/0!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5"/>
      <c r="R203" s="3"/>
      <c r="S203" s="3"/>
      <c r="T203" s="3"/>
      <c r="U203" s="3"/>
      <c r="V203" s="3"/>
      <c r="W203" s="3"/>
      <c r="X203" s="3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</row>
    <row r="204" spans="2:251" ht="16.5" customHeight="1" x14ac:dyDescent="0.25">
      <c r="B204" s="11"/>
      <c r="C204" s="73" t="s">
        <v>505</v>
      </c>
      <c r="D204" s="75" t="s">
        <v>820</v>
      </c>
      <c r="E204" s="41">
        <f>COUNTIF('Whole School EAL'!I:I,C204)</f>
        <v>0</v>
      </c>
      <c r="F204" s="47" t="e">
        <f>E204/Overview!E4</f>
        <v>#DIV/0!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5"/>
      <c r="R204" s="3"/>
      <c r="S204" s="3"/>
      <c r="T204" s="3"/>
      <c r="U204" s="3"/>
      <c r="V204" s="3"/>
      <c r="W204" s="3"/>
      <c r="X204" s="3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</row>
    <row r="205" spans="2:251" ht="16.5" customHeight="1" x14ac:dyDescent="0.25">
      <c r="B205" s="11"/>
      <c r="C205" s="73" t="s">
        <v>506</v>
      </c>
      <c r="D205" s="75" t="s">
        <v>821</v>
      </c>
      <c r="E205" s="41">
        <f>COUNTIF('Whole School EAL'!I:I,C205)</f>
        <v>0</v>
      </c>
      <c r="F205" s="47" t="e">
        <f>E205/Overview!E4</f>
        <v>#DIV/0!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5"/>
      <c r="R205" s="3"/>
      <c r="S205" s="3"/>
      <c r="T205" s="3"/>
      <c r="U205" s="3"/>
      <c r="V205" s="3"/>
      <c r="W205" s="3"/>
      <c r="X205" s="3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</row>
    <row r="206" spans="2:251" ht="16.5" customHeight="1" x14ac:dyDescent="0.25">
      <c r="B206" s="11"/>
      <c r="C206" s="73" t="s">
        <v>507</v>
      </c>
      <c r="D206" s="75" t="s">
        <v>822</v>
      </c>
      <c r="E206" s="41">
        <f>COUNTIF('Whole School EAL'!I:I,C206)</f>
        <v>0</v>
      </c>
      <c r="F206" s="47" t="e">
        <f>E206/Overview!E4</f>
        <v>#DIV/0!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5"/>
      <c r="R206" s="3"/>
      <c r="S206" s="3"/>
      <c r="T206" s="3"/>
      <c r="U206" s="3"/>
      <c r="V206" s="3"/>
      <c r="W206" s="3"/>
      <c r="X206" s="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</row>
    <row r="207" spans="2:251" ht="16.5" customHeight="1" x14ac:dyDescent="0.25">
      <c r="B207" s="11"/>
      <c r="C207" s="73" t="s">
        <v>508</v>
      </c>
      <c r="D207" s="75" t="s">
        <v>823</v>
      </c>
      <c r="E207" s="41">
        <f>COUNTIF('Whole School EAL'!I:I,C207)</f>
        <v>0</v>
      </c>
      <c r="F207" s="47" t="e">
        <f>E207/Overview!E4</f>
        <v>#DIV/0!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5"/>
      <c r="R207" s="3"/>
      <c r="S207" s="3"/>
      <c r="T207" s="3"/>
      <c r="U207" s="3"/>
      <c r="V207" s="3"/>
      <c r="W207" s="3"/>
      <c r="X207" s="3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pans="2:251" ht="16.5" customHeight="1" x14ac:dyDescent="0.25">
      <c r="B208" s="11"/>
      <c r="C208" s="73" t="s">
        <v>509</v>
      </c>
      <c r="D208" s="75" t="s">
        <v>824</v>
      </c>
      <c r="E208" s="41">
        <f>COUNTIF('Whole School EAL'!I:I,C208)</f>
        <v>0</v>
      </c>
      <c r="F208" s="47" t="e">
        <f>E208/Overview!E4</f>
        <v>#DIV/0!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5"/>
      <c r="R208" s="3"/>
      <c r="S208" s="3"/>
      <c r="T208" s="3"/>
      <c r="U208" s="3"/>
      <c r="V208" s="3"/>
      <c r="W208" s="3"/>
      <c r="X208" s="3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</row>
    <row r="209" spans="2:251" ht="16.5" customHeight="1" x14ac:dyDescent="0.25">
      <c r="B209" s="11"/>
      <c r="C209" s="73" t="s">
        <v>510</v>
      </c>
      <c r="D209" s="75" t="s">
        <v>825</v>
      </c>
      <c r="E209" s="41">
        <f>COUNTIF('Whole School EAL'!I:I,C209)</f>
        <v>0</v>
      </c>
      <c r="F209" s="47" t="e">
        <f>E209/Overview!E4</f>
        <v>#DIV/0!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5"/>
      <c r="R209" s="3"/>
      <c r="S209" s="3"/>
      <c r="T209" s="3"/>
      <c r="U209" s="3"/>
      <c r="V209" s="3"/>
      <c r="W209" s="3"/>
      <c r="X209" s="3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</row>
    <row r="210" spans="2:251" ht="16.5" customHeight="1" x14ac:dyDescent="0.25">
      <c r="B210" s="11"/>
      <c r="C210" s="73" t="s">
        <v>511</v>
      </c>
      <c r="D210" s="75" t="s">
        <v>826</v>
      </c>
      <c r="E210" s="41">
        <f>COUNTIF('Whole School EAL'!I:I,C210)</f>
        <v>0</v>
      </c>
      <c r="F210" s="47" t="e">
        <f>E210/Overview!E4</f>
        <v>#DIV/0!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5"/>
      <c r="R210" s="3"/>
      <c r="S210" s="3"/>
      <c r="T210" s="3"/>
      <c r="U210" s="3"/>
      <c r="V210" s="3"/>
      <c r="W210" s="3"/>
      <c r="X210" s="3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</row>
    <row r="211" spans="2:251" ht="16.5" customHeight="1" x14ac:dyDescent="0.25">
      <c r="B211" s="11"/>
      <c r="C211" s="73" t="s">
        <v>253</v>
      </c>
      <c r="D211" s="75" t="s">
        <v>827</v>
      </c>
      <c r="E211" s="41">
        <f>COUNTIF('Whole School EAL'!I:I,C211)</f>
        <v>0</v>
      </c>
      <c r="F211" s="47" t="e">
        <f>E211/Overview!E4</f>
        <v>#DIV/0!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5"/>
      <c r="R211" s="3"/>
      <c r="S211" s="3"/>
      <c r="T211" s="3"/>
      <c r="U211" s="3"/>
      <c r="V211" s="3"/>
      <c r="W211" s="3"/>
      <c r="X211" s="3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</row>
    <row r="212" spans="2:251" ht="16.5" customHeight="1" x14ac:dyDescent="0.25">
      <c r="B212" s="11"/>
      <c r="C212" s="73" t="s">
        <v>512</v>
      </c>
      <c r="D212" s="75" t="s">
        <v>828</v>
      </c>
      <c r="E212" s="41">
        <f>COUNTIF('Whole School EAL'!I:I,C212)</f>
        <v>0</v>
      </c>
      <c r="F212" s="47" t="e">
        <f>E212/Overview!E4</f>
        <v>#DIV/0!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5"/>
      <c r="R212" s="3"/>
      <c r="S212" s="3"/>
      <c r="T212" s="3"/>
      <c r="U212" s="3"/>
      <c r="V212" s="3"/>
      <c r="W212" s="3"/>
      <c r="X212" s="3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</row>
    <row r="213" spans="2:251" ht="16.5" customHeight="1" x14ac:dyDescent="0.25">
      <c r="B213" s="11"/>
      <c r="C213" s="73" t="s">
        <v>513</v>
      </c>
      <c r="D213" s="75" t="s">
        <v>829</v>
      </c>
      <c r="E213" s="41">
        <f>COUNTIF('Whole School EAL'!I:I,C213)</f>
        <v>0</v>
      </c>
      <c r="F213" s="47" t="e">
        <f>E213/Overview!E4</f>
        <v>#DIV/0!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5"/>
      <c r="R213" s="3"/>
      <c r="S213" s="3"/>
      <c r="T213" s="3"/>
      <c r="U213" s="3"/>
      <c r="V213" s="3"/>
      <c r="W213" s="3"/>
      <c r="X213" s="3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</row>
    <row r="214" spans="2:251" ht="16.5" customHeight="1" x14ac:dyDescent="0.25">
      <c r="B214" s="11"/>
      <c r="C214" s="73" t="s">
        <v>514</v>
      </c>
      <c r="D214" s="75" t="s">
        <v>830</v>
      </c>
      <c r="E214" s="41">
        <f>COUNTIF('Whole School EAL'!I:I,C214)</f>
        <v>0</v>
      </c>
      <c r="F214" s="47" t="e">
        <f>E214/Overview!E4</f>
        <v>#DIV/0!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5"/>
      <c r="R214" s="3"/>
      <c r="S214" s="3"/>
      <c r="T214" s="3"/>
      <c r="U214" s="3"/>
      <c r="V214" s="3"/>
      <c r="W214" s="3"/>
      <c r="X214" s="3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</row>
    <row r="215" spans="2:251" ht="16.5" customHeight="1" x14ac:dyDescent="0.25">
      <c r="B215" s="11"/>
      <c r="C215" s="73" t="s">
        <v>292</v>
      </c>
      <c r="D215" s="75" t="s">
        <v>831</v>
      </c>
      <c r="E215" s="41">
        <f>COUNTIF('Whole School EAL'!I:I,C215)</f>
        <v>0</v>
      </c>
      <c r="F215" s="47" t="e">
        <f>E215/Overview!E4</f>
        <v>#DIV/0!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5"/>
      <c r="R215" s="3"/>
      <c r="S215" s="3"/>
      <c r="T215" s="3"/>
      <c r="U215" s="3"/>
      <c r="V215" s="3"/>
      <c r="W215" s="3"/>
      <c r="X215" s="3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</row>
    <row r="216" spans="2:251" ht="16.5" customHeight="1" x14ac:dyDescent="0.25">
      <c r="B216" s="11"/>
      <c r="C216" s="73" t="s">
        <v>515</v>
      </c>
      <c r="D216" s="75" t="s">
        <v>832</v>
      </c>
      <c r="E216" s="41">
        <f>COUNTIF('Whole School EAL'!I:I,C216)</f>
        <v>0</v>
      </c>
      <c r="F216" s="47" t="e">
        <f>E216/Overview!E4</f>
        <v>#DIV/0!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5"/>
      <c r="R216" s="3"/>
      <c r="S216" s="3"/>
      <c r="T216" s="3"/>
      <c r="U216" s="3"/>
      <c r="V216" s="3"/>
      <c r="W216" s="3"/>
      <c r="X216" s="3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</row>
    <row r="217" spans="2:251" ht="16.5" customHeight="1" x14ac:dyDescent="0.25">
      <c r="B217" s="11"/>
      <c r="C217" s="73" t="s">
        <v>516</v>
      </c>
      <c r="D217" s="75" t="s">
        <v>833</v>
      </c>
      <c r="E217" s="41">
        <f>COUNTIF('Whole School EAL'!I:I,C217)</f>
        <v>0</v>
      </c>
      <c r="F217" s="47" t="e">
        <f>E217/Overview!E4</f>
        <v>#DIV/0!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5"/>
      <c r="R217" s="3"/>
      <c r="S217" s="3"/>
      <c r="T217" s="3"/>
      <c r="U217" s="3"/>
      <c r="V217" s="3"/>
      <c r="W217" s="3"/>
      <c r="X217" s="3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</row>
    <row r="218" spans="2:251" ht="16.5" customHeight="1" x14ac:dyDescent="0.25">
      <c r="B218" s="11"/>
      <c r="C218" s="73" t="s">
        <v>517</v>
      </c>
      <c r="D218" s="75" t="s">
        <v>283</v>
      </c>
      <c r="E218" s="41">
        <f>COUNTIF('Whole School EAL'!I:I,C218)</f>
        <v>0</v>
      </c>
      <c r="F218" s="47" t="e">
        <f>E218/Overview!E4</f>
        <v>#DIV/0!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5"/>
      <c r="R218" s="3"/>
      <c r="S218" s="3"/>
      <c r="T218" s="3"/>
      <c r="U218" s="3"/>
      <c r="V218" s="3"/>
      <c r="W218" s="3"/>
      <c r="X218" s="3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</row>
    <row r="219" spans="2:251" ht="16.5" customHeight="1" x14ac:dyDescent="0.25">
      <c r="B219" s="11"/>
      <c r="C219" s="73" t="s">
        <v>518</v>
      </c>
      <c r="D219" s="75" t="s">
        <v>834</v>
      </c>
      <c r="E219" s="41">
        <f>COUNTIF('Whole School EAL'!I:I,C219)</f>
        <v>0</v>
      </c>
      <c r="F219" s="47" t="e">
        <f>E219/Overview!E4</f>
        <v>#DIV/0!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5"/>
      <c r="R219" s="3"/>
      <c r="S219" s="3"/>
      <c r="T219" s="3"/>
      <c r="U219" s="3"/>
      <c r="V219" s="3"/>
      <c r="W219" s="3"/>
      <c r="X219" s="3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</row>
    <row r="220" spans="2:251" ht="16.5" customHeight="1" x14ac:dyDescent="0.25">
      <c r="B220" s="11"/>
      <c r="C220" s="73" t="s">
        <v>519</v>
      </c>
      <c r="D220" s="75" t="s">
        <v>835</v>
      </c>
      <c r="E220" s="41">
        <f>COUNTIF('Whole School EAL'!I:I,C220)</f>
        <v>0</v>
      </c>
      <c r="F220" s="47" t="e">
        <f>E220/Overview!E4</f>
        <v>#DIV/0!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5"/>
      <c r="R220" s="3"/>
      <c r="S220" s="3"/>
      <c r="T220" s="3"/>
      <c r="U220" s="3"/>
      <c r="V220" s="3"/>
      <c r="W220" s="3"/>
      <c r="X220" s="3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</row>
    <row r="221" spans="2:251" ht="16.5" customHeight="1" x14ac:dyDescent="0.25">
      <c r="B221" s="11"/>
      <c r="C221" s="73" t="s">
        <v>520</v>
      </c>
      <c r="D221" s="75" t="s">
        <v>836</v>
      </c>
      <c r="E221" s="41">
        <f>COUNTIF('Whole School EAL'!I:I,C221)</f>
        <v>0</v>
      </c>
      <c r="F221" s="47" t="e">
        <f>E221/Overview!E4</f>
        <v>#DIV/0!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5"/>
      <c r="R221" s="3"/>
      <c r="S221" s="3"/>
      <c r="T221" s="3"/>
      <c r="U221" s="3"/>
      <c r="V221" s="3"/>
      <c r="W221" s="3"/>
      <c r="X221" s="3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</row>
    <row r="222" spans="2:251" ht="16.5" customHeight="1" x14ac:dyDescent="0.25">
      <c r="B222" s="11"/>
      <c r="C222" s="73" t="s">
        <v>521</v>
      </c>
      <c r="D222" s="75" t="s">
        <v>837</v>
      </c>
      <c r="E222" s="41">
        <f>COUNTIF('Whole School EAL'!I:I,C222)</f>
        <v>0</v>
      </c>
      <c r="F222" s="47" t="e">
        <f>E222/Overview!E4</f>
        <v>#DIV/0!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5"/>
      <c r="R222" s="3"/>
      <c r="S222" s="3"/>
      <c r="T222" s="3"/>
      <c r="U222" s="3"/>
      <c r="V222" s="3"/>
      <c r="W222" s="3"/>
      <c r="X222" s="3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</row>
    <row r="223" spans="2:251" ht="16.5" customHeight="1" x14ac:dyDescent="0.25">
      <c r="B223" s="11"/>
      <c r="C223" s="73" t="s">
        <v>287</v>
      </c>
      <c r="D223" s="75" t="s">
        <v>286</v>
      </c>
      <c r="E223" s="41">
        <f>COUNTIF('Whole School EAL'!I:I,C223)</f>
        <v>0</v>
      </c>
      <c r="F223" s="47" t="e">
        <f>E223/Overview!E4</f>
        <v>#DIV/0!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5"/>
      <c r="R223" s="3"/>
      <c r="S223" s="3"/>
      <c r="T223" s="3"/>
      <c r="U223" s="3"/>
      <c r="V223" s="3"/>
      <c r="W223" s="3"/>
      <c r="X223" s="3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</row>
    <row r="224" spans="2:251" ht="16.5" customHeight="1" x14ac:dyDescent="0.25">
      <c r="B224" s="11"/>
      <c r="C224" s="73" t="s">
        <v>522</v>
      </c>
      <c r="D224" s="75" t="s">
        <v>88</v>
      </c>
      <c r="E224" s="41">
        <f>COUNTIF('Whole School EAL'!I:I,C224)</f>
        <v>0</v>
      </c>
      <c r="F224" s="47" t="e">
        <f>E224/Overview!E4</f>
        <v>#DIV/0!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5"/>
      <c r="R224" s="3"/>
      <c r="S224" s="3"/>
      <c r="T224" s="3"/>
      <c r="U224" s="3"/>
      <c r="V224" s="3"/>
      <c r="W224" s="3"/>
      <c r="X224" s="3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</row>
    <row r="225" spans="2:251" ht="16.5" customHeight="1" x14ac:dyDescent="0.25">
      <c r="B225" s="11"/>
      <c r="C225" s="73" t="s">
        <v>523</v>
      </c>
      <c r="D225" s="75" t="s">
        <v>838</v>
      </c>
      <c r="E225" s="41">
        <f>COUNTIF('Whole School EAL'!I:I,C225)</f>
        <v>0</v>
      </c>
      <c r="F225" s="47" t="e">
        <f>E225/Overview!E4</f>
        <v>#DIV/0!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5"/>
      <c r="R225" s="3"/>
      <c r="S225" s="3"/>
      <c r="T225" s="3"/>
      <c r="U225" s="3"/>
      <c r="V225" s="3"/>
      <c r="W225" s="3"/>
      <c r="X225" s="3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</row>
    <row r="226" spans="2:251" ht="16.5" customHeight="1" x14ac:dyDescent="0.25">
      <c r="B226" s="11"/>
      <c r="C226" s="73" t="s">
        <v>524</v>
      </c>
      <c r="D226" s="75" t="s">
        <v>839</v>
      </c>
      <c r="E226" s="41">
        <f>COUNTIF('Whole School EAL'!I:I,C226)</f>
        <v>0</v>
      </c>
      <c r="F226" s="47" t="e">
        <f>E226/Overview!E4</f>
        <v>#DIV/0!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5"/>
      <c r="R226" s="3"/>
      <c r="S226" s="3"/>
      <c r="T226" s="3"/>
      <c r="U226" s="3"/>
      <c r="V226" s="3"/>
      <c r="W226" s="3"/>
      <c r="X226" s="3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pans="2:251" ht="16.5" customHeight="1" x14ac:dyDescent="0.25">
      <c r="B227" s="11"/>
      <c r="C227" s="73" t="s">
        <v>296</v>
      </c>
      <c r="D227" s="75" t="s">
        <v>840</v>
      </c>
      <c r="E227" s="41">
        <f>COUNTIF('Whole School EAL'!I:I,C227)</f>
        <v>0</v>
      </c>
      <c r="F227" s="47" t="e">
        <f>E227/Overview!E4</f>
        <v>#DIV/0!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5"/>
      <c r="R227" s="3"/>
      <c r="S227" s="3"/>
      <c r="T227" s="3"/>
      <c r="U227" s="3"/>
      <c r="V227" s="3"/>
      <c r="W227" s="3"/>
      <c r="X227" s="3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</row>
    <row r="228" spans="2:251" ht="16.5" customHeight="1" x14ac:dyDescent="0.25">
      <c r="B228" s="11"/>
      <c r="C228" s="73" t="s">
        <v>525</v>
      </c>
      <c r="D228" s="75" t="s">
        <v>841</v>
      </c>
      <c r="E228" s="41">
        <f>COUNTIF('Whole School EAL'!I:I,C228)</f>
        <v>0</v>
      </c>
      <c r="F228" s="47" t="e">
        <f>E228/Overview!E4</f>
        <v>#DIV/0!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5"/>
      <c r="R228" s="3"/>
      <c r="S228" s="3"/>
      <c r="T228" s="3"/>
      <c r="U228" s="3"/>
      <c r="V228" s="3"/>
      <c r="W228" s="3"/>
      <c r="X228" s="3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</row>
    <row r="229" spans="2:251" ht="16.5" customHeight="1" x14ac:dyDescent="0.25">
      <c r="B229" s="11"/>
      <c r="C229" s="73" t="s">
        <v>526</v>
      </c>
      <c r="D229" s="75" t="s">
        <v>842</v>
      </c>
      <c r="E229" s="41">
        <f>COUNTIF('Whole School EAL'!I:I,C229)</f>
        <v>0</v>
      </c>
      <c r="F229" s="47" t="e">
        <f>E229/Overview!E4</f>
        <v>#DIV/0!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5"/>
      <c r="R229" s="3"/>
      <c r="S229" s="3"/>
      <c r="T229" s="3"/>
      <c r="U229" s="3"/>
      <c r="V229" s="3"/>
      <c r="W229" s="3"/>
      <c r="X229" s="3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pans="2:251" ht="16.5" customHeight="1" x14ac:dyDescent="0.25">
      <c r="B230" s="11"/>
      <c r="C230" s="73" t="s">
        <v>527</v>
      </c>
      <c r="D230" s="75" t="s">
        <v>843</v>
      </c>
      <c r="E230" s="41">
        <f>COUNTIF('Whole School EAL'!I:I,C230)</f>
        <v>0</v>
      </c>
      <c r="F230" s="47" t="e">
        <f>E230/Overview!E4</f>
        <v>#DIV/0!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5"/>
      <c r="R230" s="3"/>
      <c r="S230" s="3"/>
      <c r="T230" s="3"/>
      <c r="U230" s="3"/>
      <c r="V230" s="3"/>
      <c r="W230" s="3"/>
      <c r="X230" s="3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pans="2:251" ht="16.5" customHeight="1" x14ac:dyDescent="0.25">
      <c r="B231" s="11"/>
      <c r="C231" s="73" t="s">
        <v>528</v>
      </c>
      <c r="D231" s="75" t="s">
        <v>844</v>
      </c>
      <c r="E231" s="41">
        <f>COUNTIF('Whole School EAL'!I:I,C231)</f>
        <v>0</v>
      </c>
      <c r="F231" s="47" t="e">
        <f>E231/Overview!E4</f>
        <v>#DIV/0!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5"/>
      <c r="R231" s="3"/>
      <c r="S231" s="3"/>
      <c r="T231" s="3"/>
      <c r="U231" s="3"/>
      <c r="V231" s="3"/>
      <c r="W231" s="3"/>
      <c r="X231" s="3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pans="2:251" ht="16.5" customHeight="1" x14ac:dyDescent="0.25">
      <c r="B232" s="11"/>
      <c r="C232" s="73" t="s">
        <v>529</v>
      </c>
      <c r="D232" s="75" t="s">
        <v>845</v>
      </c>
      <c r="E232" s="41">
        <f>COUNTIF('Whole School EAL'!I:I,C232)</f>
        <v>0</v>
      </c>
      <c r="F232" s="47" t="e">
        <f>E232/Overview!E4</f>
        <v>#DIV/0!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5"/>
      <c r="R232" s="3"/>
      <c r="S232" s="3"/>
      <c r="T232" s="3"/>
      <c r="U232" s="3"/>
      <c r="V232" s="3"/>
      <c r="W232" s="3"/>
      <c r="X232" s="3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pans="2:251" ht="16.5" customHeight="1" x14ac:dyDescent="0.25">
      <c r="B233" s="11"/>
      <c r="C233" s="73" t="s">
        <v>530</v>
      </c>
      <c r="D233" s="75" t="s">
        <v>846</v>
      </c>
      <c r="E233" s="41">
        <f>COUNTIF('Whole School EAL'!I:I,C233)</f>
        <v>0</v>
      </c>
      <c r="F233" s="47" t="e">
        <f>E233/Overview!E4</f>
        <v>#DIV/0!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5"/>
      <c r="R233" s="3"/>
      <c r="S233" s="3"/>
      <c r="T233" s="3"/>
      <c r="U233" s="3"/>
      <c r="V233" s="3"/>
      <c r="W233" s="3"/>
      <c r="X233" s="3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</row>
    <row r="234" spans="2:251" ht="16.5" customHeight="1" x14ac:dyDescent="0.25">
      <c r="B234" s="11"/>
      <c r="C234" s="73" t="s">
        <v>531</v>
      </c>
      <c r="D234" s="75" t="s">
        <v>847</v>
      </c>
      <c r="E234" s="41">
        <f>COUNTIF('Whole School EAL'!I:I,C234)</f>
        <v>0</v>
      </c>
      <c r="F234" s="47" t="e">
        <f>E234/Overview!E4</f>
        <v>#DIV/0!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5"/>
      <c r="R234" s="3"/>
      <c r="S234" s="3"/>
      <c r="T234" s="3"/>
      <c r="U234" s="3"/>
      <c r="V234" s="3"/>
      <c r="W234" s="3"/>
      <c r="X234" s="3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</row>
    <row r="235" spans="2:251" ht="16.5" customHeight="1" x14ac:dyDescent="0.25">
      <c r="B235" s="11"/>
      <c r="C235" s="73" t="s">
        <v>532</v>
      </c>
      <c r="D235" s="75" t="s">
        <v>848</v>
      </c>
      <c r="E235" s="41">
        <f>COUNTIF('Whole School EAL'!I:I,C235)</f>
        <v>0</v>
      </c>
      <c r="F235" s="47" t="e">
        <f>E235/Overview!E4</f>
        <v>#DIV/0!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5"/>
      <c r="R235" s="3"/>
      <c r="S235" s="3"/>
      <c r="T235" s="3"/>
      <c r="U235" s="3"/>
      <c r="V235" s="3"/>
      <c r="W235" s="3"/>
      <c r="X235" s="3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</row>
    <row r="236" spans="2:251" ht="16.5" customHeight="1" x14ac:dyDescent="0.25">
      <c r="B236" s="11"/>
      <c r="C236" s="73" t="s">
        <v>302</v>
      </c>
      <c r="D236" s="75" t="s">
        <v>301</v>
      </c>
      <c r="E236" s="41">
        <f>COUNTIF('Whole School EAL'!I:I,C236)</f>
        <v>0</v>
      </c>
      <c r="F236" s="47" t="e">
        <f>E236/Overview!E4</f>
        <v>#DIV/0!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5"/>
      <c r="R236" s="3"/>
      <c r="S236" s="3"/>
      <c r="T236" s="3"/>
      <c r="U236" s="3"/>
      <c r="V236" s="3"/>
      <c r="W236" s="3"/>
      <c r="X236" s="3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pans="2:251" ht="16.5" customHeight="1" x14ac:dyDescent="0.25">
      <c r="B237" s="11"/>
      <c r="C237" s="73" t="s">
        <v>533</v>
      </c>
      <c r="D237" s="75" t="s">
        <v>849</v>
      </c>
      <c r="E237" s="41">
        <f>COUNTIF('Whole School EAL'!I:I,C237)</f>
        <v>0</v>
      </c>
      <c r="F237" s="47" t="e">
        <f>E237/Overview!E4</f>
        <v>#DIV/0!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5"/>
      <c r="R237" s="3"/>
      <c r="S237" s="3"/>
      <c r="T237" s="3"/>
      <c r="U237" s="3"/>
      <c r="V237" s="3"/>
      <c r="W237" s="3"/>
      <c r="X237" s="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</row>
    <row r="238" spans="2:251" ht="16.5" customHeight="1" x14ac:dyDescent="0.25">
      <c r="B238" s="11"/>
      <c r="C238" s="73" t="s">
        <v>534</v>
      </c>
      <c r="D238" s="75" t="s">
        <v>850</v>
      </c>
      <c r="E238" s="41">
        <f>COUNTIF('Whole School EAL'!I:I,C238)</f>
        <v>0</v>
      </c>
      <c r="F238" s="47" t="e">
        <f>E238/Overview!E4</f>
        <v>#DIV/0!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5"/>
      <c r="R238" s="3"/>
      <c r="S238" s="3"/>
      <c r="T238" s="3"/>
      <c r="U238" s="3"/>
      <c r="V238" s="3"/>
      <c r="W238" s="3"/>
      <c r="X238" s="3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</row>
    <row r="239" spans="2:251" ht="16.5" customHeight="1" x14ac:dyDescent="0.25">
      <c r="B239" s="11"/>
      <c r="C239" s="73" t="s">
        <v>535</v>
      </c>
      <c r="D239" s="75" t="s">
        <v>851</v>
      </c>
      <c r="E239" s="41">
        <f>COUNTIF('Whole School EAL'!I:I,C239)</f>
        <v>0</v>
      </c>
      <c r="F239" s="47" t="e">
        <f>E239/Overview!E4</f>
        <v>#DIV/0!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5"/>
      <c r="R239" s="3"/>
      <c r="S239" s="3"/>
      <c r="T239" s="3"/>
      <c r="U239" s="3"/>
      <c r="V239" s="3"/>
      <c r="W239" s="3"/>
      <c r="X239" s="3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</row>
    <row r="240" spans="2:251" ht="16.5" customHeight="1" x14ac:dyDescent="0.25">
      <c r="B240" s="11"/>
      <c r="C240" s="73" t="s">
        <v>536</v>
      </c>
      <c r="D240" s="75" t="s">
        <v>852</v>
      </c>
      <c r="E240" s="41">
        <f>COUNTIF('Whole School EAL'!I:I,C240)</f>
        <v>0</v>
      </c>
      <c r="F240" s="47" t="e">
        <f>E240/Overview!E4</f>
        <v>#DIV/0!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5"/>
      <c r="R240" s="3"/>
      <c r="S240" s="3"/>
      <c r="T240" s="3"/>
      <c r="U240" s="3"/>
      <c r="V240" s="3"/>
      <c r="W240" s="3"/>
      <c r="X240" s="3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</row>
    <row r="241" spans="2:251" ht="16.5" customHeight="1" x14ac:dyDescent="0.25">
      <c r="B241" s="11"/>
      <c r="C241" s="73" t="s">
        <v>537</v>
      </c>
      <c r="D241" s="75" t="s">
        <v>853</v>
      </c>
      <c r="E241" s="41">
        <f>COUNTIF('Whole School EAL'!I:I,C241)</f>
        <v>0</v>
      </c>
      <c r="F241" s="47" t="e">
        <f>E241/Overview!E4</f>
        <v>#DIV/0!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5"/>
      <c r="R241" s="3"/>
      <c r="S241" s="3"/>
      <c r="T241" s="3"/>
      <c r="U241" s="3"/>
      <c r="V241" s="3"/>
      <c r="W241" s="3"/>
      <c r="X241" s="3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</row>
    <row r="242" spans="2:251" ht="16.5" customHeight="1" x14ac:dyDescent="0.25">
      <c r="B242" s="11"/>
      <c r="C242" s="73" t="s">
        <v>538</v>
      </c>
      <c r="D242" s="75" t="s">
        <v>854</v>
      </c>
      <c r="E242" s="41">
        <f>COUNTIF('Whole School EAL'!I:I,C242)</f>
        <v>0</v>
      </c>
      <c r="F242" s="47" t="e">
        <f>E242/Overview!E4</f>
        <v>#DIV/0!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5"/>
      <c r="R242" s="3"/>
      <c r="S242" s="3"/>
      <c r="T242" s="3"/>
      <c r="U242" s="3"/>
      <c r="V242" s="3"/>
      <c r="W242" s="3"/>
      <c r="X242" s="3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</row>
    <row r="243" spans="2:251" ht="16.5" customHeight="1" x14ac:dyDescent="0.25">
      <c r="B243" s="11"/>
      <c r="C243" s="73" t="s">
        <v>539</v>
      </c>
      <c r="D243" s="75" t="s">
        <v>855</v>
      </c>
      <c r="E243" s="41">
        <f>COUNTIF('Whole School EAL'!I:I,C243)</f>
        <v>0</v>
      </c>
      <c r="F243" s="47" t="e">
        <f>E243/Overview!E4</f>
        <v>#DIV/0!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5"/>
      <c r="R243" s="3"/>
      <c r="S243" s="3"/>
      <c r="T243" s="3"/>
      <c r="U243" s="3"/>
      <c r="V243" s="3"/>
      <c r="W243" s="3"/>
      <c r="X243" s="3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</row>
    <row r="244" spans="2:251" ht="16.5" customHeight="1" x14ac:dyDescent="0.25">
      <c r="B244" s="11"/>
      <c r="C244" s="73" t="s">
        <v>540</v>
      </c>
      <c r="D244" s="75" t="s">
        <v>856</v>
      </c>
      <c r="E244" s="41">
        <f>COUNTIF('Whole School EAL'!I:I,C244)</f>
        <v>0</v>
      </c>
      <c r="F244" s="47" t="e">
        <f>E244/Overview!E4</f>
        <v>#DIV/0!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5"/>
      <c r="R244" s="3"/>
      <c r="S244" s="3"/>
      <c r="T244" s="3"/>
      <c r="U244" s="3"/>
      <c r="V244" s="3"/>
      <c r="W244" s="3"/>
      <c r="X244" s="3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</row>
    <row r="245" spans="2:251" ht="16.5" customHeight="1" x14ac:dyDescent="0.25">
      <c r="B245" s="11"/>
      <c r="C245" s="73" t="s">
        <v>541</v>
      </c>
      <c r="D245" s="75" t="s">
        <v>857</v>
      </c>
      <c r="E245" s="41">
        <f>COUNTIF('Whole School EAL'!I:I,C245)</f>
        <v>0</v>
      </c>
      <c r="F245" s="47" t="e">
        <f>E245/Overview!E4</f>
        <v>#DIV/0!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5"/>
      <c r="R245" s="3"/>
      <c r="S245" s="3"/>
      <c r="T245" s="3"/>
      <c r="U245" s="3"/>
      <c r="V245" s="3"/>
      <c r="W245" s="3"/>
      <c r="X245" s="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pans="2:251" ht="16.5" customHeight="1" x14ac:dyDescent="0.25">
      <c r="B246" s="11"/>
      <c r="C246" s="73" t="s">
        <v>542</v>
      </c>
      <c r="D246" s="75" t="s">
        <v>858</v>
      </c>
      <c r="E246" s="41">
        <f>COUNTIF('Whole School EAL'!I:I,C246)</f>
        <v>0</v>
      </c>
      <c r="F246" s="47" t="e">
        <f>E246/Overview!E4</f>
        <v>#DIV/0!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5"/>
      <c r="R246" s="3"/>
      <c r="S246" s="3"/>
      <c r="T246" s="3"/>
      <c r="U246" s="3"/>
      <c r="V246" s="3"/>
      <c r="W246" s="3"/>
      <c r="X246" s="3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pans="2:251" ht="16.5" customHeight="1" x14ac:dyDescent="0.25">
      <c r="B247" s="11"/>
      <c r="C247" s="73" t="s">
        <v>543</v>
      </c>
      <c r="D247" s="75" t="s">
        <v>77</v>
      </c>
      <c r="E247" s="41">
        <f>COUNTIF('Whole School EAL'!I:I,C247)</f>
        <v>0</v>
      </c>
      <c r="F247" s="47" t="e">
        <f>E247/Overview!E4</f>
        <v>#DIV/0!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5"/>
      <c r="R247" s="3"/>
      <c r="S247" s="3"/>
      <c r="T247" s="3"/>
      <c r="U247" s="3"/>
      <c r="V247" s="3"/>
      <c r="W247" s="3"/>
      <c r="X247" s="3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</row>
    <row r="248" spans="2:251" ht="16.5" customHeight="1" x14ac:dyDescent="0.25">
      <c r="B248" s="11"/>
      <c r="C248" s="73" t="s">
        <v>544</v>
      </c>
      <c r="D248" s="75" t="s">
        <v>90</v>
      </c>
      <c r="E248" s="41">
        <f>COUNTIF('Whole School EAL'!I:I,C248)</f>
        <v>0</v>
      </c>
      <c r="F248" s="47" t="e">
        <f>E248/Overview!E4</f>
        <v>#DIV/0!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5"/>
      <c r="R248" s="3"/>
      <c r="S248" s="3"/>
      <c r="T248" s="3"/>
      <c r="U248" s="3"/>
      <c r="V248" s="3"/>
      <c r="W248" s="3"/>
      <c r="X248" s="3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</row>
    <row r="249" spans="2:251" ht="16.5" customHeight="1" x14ac:dyDescent="0.25">
      <c r="B249" s="11"/>
      <c r="C249" s="73" t="s">
        <v>545</v>
      </c>
      <c r="D249" s="75" t="s">
        <v>859</v>
      </c>
      <c r="E249" s="41">
        <f>COUNTIF('Whole School EAL'!I:I,C249)</f>
        <v>0</v>
      </c>
      <c r="F249" s="47" t="e">
        <f>E249/Overview!E4</f>
        <v>#DIV/0!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5"/>
      <c r="R249" s="3"/>
      <c r="S249" s="3"/>
      <c r="T249" s="3"/>
      <c r="U249" s="3"/>
      <c r="V249" s="3"/>
      <c r="W249" s="3"/>
      <c r="X249" s="3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</row>
    <row r="250" spans="2:251" ht="16.5" customHeight="1" x14ac:dyDescent="0.25">
      <c r="B250" s="11"/>
      <c r="C250" s="73" t="s">
        <v>546</v>
      </c>
      <c r="D250" s="75" t="s">
        <v>860</v>
      </c>
      <c r="E250" s="41">
        <f>COUNTIF('Whole School EAL'!I:I,C250)</f>
        <v>0</v>
      </c>
      <c r="F250" s="47" t="e">
        <f>E250/Overview!E4</f>
        <v>#DIV/0!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5"/>
      <c r="R250" s="3"/>
      <c r="S250" s="3"/>
      <c r="T250" s="3"/>
      <c r="U250" s="3"/>
      <c r="V250" s="3"/>
      <c r="W250" s="3"/>
      <c r="X250" s="3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</row>
    <row r="251" spans="2:251" ht="16.5" customHeight="1" x14ac:dyDescent="0.25">
      <c r="B251" s="11"/>
      <c r="C251" s="73" t="s">
        <v>547</v>
      </c>
      <c r="D251" s="75" t="s">
        <v>861</v>
      </c>
      <c r="E251" s="41">
        <f>COUNTIF('Whole School EAL'!I:I,C251)</f>
        <v>0</v>
      </c>
      <c r="F251" s="47" t="e">
        <f>E251/Overview!E4</f>
        <v>#DIV/0!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5"/>
      <c r="R251" s="3"/>
      <c r="S251" s="3"/>
      <c r="T251" s="3"/>
      <c r="U251" s="3"/>
      <c r="V251" s="3"/>
      <c r="W251" s="3"/>
      <c r="X251" s="3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pans="2:251" ht="16.5" customHeight="1" x14ac:dyDescent="0.25">
      <c r="B252" s="11"/>
      <c r="C252" s="73" t="s">
        <v>548</v>
      </c>
      <c r="D252" s="75" t="s">
        <v>862</v>
      </c>
      <c r="E252" s="41">
        <f>COUNTIF('Whole School EAL'!I:I,C252)</f>
        <v>0</v>
      </c>
      <c r="F252" s="47" t="e">
        <f>E252/Overview!E4</f>
        <v>#DIV/0!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5"/>
      <c r="R252" s="3"/>
      <c r="S252" s="3"/>
      <c r="T252" s="3"/>
      <c r="U252" s="3"/>
      <c r="V252" s="3"/>
      <c r="W252" s="3"/>
      <c r="X252" s="3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</row>
    <row r="253" spans="2:251" ht="16.5" customHeight="1" x14ac:dyDescent="0.25">
      <c r="B253" s="11"/>
      <c r="C253" s="73" t="s">
        <v>549</v>
      </c>
      <c r="D253" s="75" t="s">
        <v>863</v>
      </c>
      <c r="E253" s="41">
        <f>COUNTIF('Whole School EAL'!I:I,C253)</f>
        <v>0</v>
      </c>
      <c r="F253" s="47" t="e">
        <f>E253/Overview!E4</f>
        <v>#DIV/0!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5"/>
      <c r="R253" s="3"/>
      <c r="S253" s="3"/>
      <c r="T253" s="3"/>
      <c r="U253" s="3"/>
      <c r="V253" s="3"/>
      <c r="W253" s="3"/>
      <c r="X253" s="3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</row>
    <row r="254" spans="2:251" ht="16.5" customHeight="1" x14ac:dyDescent="0.25">
      <c r="B254" s="11"/>
      <c r="C254" s="73" t="s">
        <v>550</v>
      </c>
      <c r="D254" s="75" t="s">
        <v>864</v>
      </c>
      <c r="E254" s="41">
        <f>COUNTIF('Whole School EAL'!I:I,C254)</f>
        <v>0</v>
      </c>
      <c r="F254" s="47" t="e">
        <f>E254/Overview!E4</f>
        <v>#DIV/0!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5"/>
      <c r="R254" s="3"/>
      <c r="S254" s="3"/>
      <c r="T254" s="3"/>
      <c r="U254" s="3"/>
      <c r="V254" s="3"/>
      <c r="W254" s="3"/>
      <c r="X254" s="3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</row>
    <row r="255" spans="2:251" ht="16.5" customHeight="1" x14ac:dyDescent="0.25">
      <c r="B255" s="11"/>
      <c r="C255" s="73" t="s">
        <v>551</v>
      </c>
      <c r="D255" s="75" t="s">
        <v>865</v>
      </c>
      <c r="E255" s="41">
        <f>COUNTIF('Whole School EAL'!I:I,C255)</f>
        <v>0</v>
      </c>
      <c r="F255" s="47" t="e">
        <f>E255/Overview!E4</f>
        <v>#DIV/0!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5"/>
      <c r="R255" s="3"/>
      <c r="S255" s="3"/>
      <c r="T255" s="3"/>
      <c r="U255" s="3"/>
      <c r="V255" s="3"/>
      <c r="W255" s="3"/>
      <c r="X255" s="3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</row>
    <row r="256" spans="2:251" ht="16.5" customHeight="1" x14ac:dyDescent="0.25">
      <c r="B256" s="11"/>
      <c r="C256" s="73" t="s">
        <v>552</v>
      </c>
      <c r="D256" s="75" t="s">
        <v>866</v>
      </c>
      <c r="E256" s="41">
        <f>COUNTIF('Whole School EAL'!I:I,C256)</f>
        <v>0</v>
      </c>
      <c r="F256" s="47" t="e">
        <f>E256/Overview!E4</f>
        <v>#DIV/0!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5"/>
      <c r="R256" s="3"/>
      <c r="S256" s="3"/>
      <c r="T256" s="3"/>
      <c r="U256" s="3"/>
      <c r="V256" s="3"/>
      <c r="W256" s="3"/>
      <c r="X256" s="3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</row>
    <row r="257" spans="2:251" ht="16.5" customHeight="1" x14ac:dyDescent="0.25">
      <c r="B257" s="11"/>
      <c r="C257" s="73" t="s">
        <v>553</v>
      </c>
      <c r="D257" s="75" t="s">
        <v>867</v>
      </c>
      <c r="E257" s="41">
        <f>COUNTIF('Whole School EAL'!I:I,C257)</f>
        <v>0</v>
      </c>
      <c r="F257" s="47" t="e">
        <f>E257/Overview!E4</f>
        <v>#DIV/0!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5"/>
      <c r="R257" s="3"/>
      <c r="S257" s="3"/>
      <c r="T257" s="3"/>
      <c r="U257" s="3"/>
      <c r="V257" s="3"/>
      <c r="W257" s="3"/>
      <c r="X257" s="3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</row>
    <row r="258" spans="2:251" ht="16.5" customHeight="1" x14ac:dyDescent="0.25">
      <c r="B258" s="11"/>
      <c r="C258" s="73" t="s">
        <v>554</v>
      </c>
      <c r="D258" s="75" t="s">
        <v>868</v>
      </c>
      <c r="E258" s="41">
        <f>COUNTIF('Whole School EAL'!I:I,C258)</f>
        <v>0</v>
      </c>
      <c r="F258" s="47" t="e">
        <f>E258/Overview!E4</f>
        <v>#DIV/0!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5"/>
      <c r="R258" s="3"/>
      <c r="S258" s="3"/>
      <c r="T258" s="3"/>
      <c r="U258" s="3"/>
      <c r="V258" s="3"/>
      <c r="W258" s="3"/>
      <c r="X258" s="3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</row>
    <row r="259" spans="2:251" ht="16.5" customHeight="1" x14ac:dyDescent="0.25">
      <c r="B259" s="11"/>
      <c r="C259" s="73" t="s">
        <v>289</v>
      </c>
      <c r="D259" s="75" t="s">
        <v>288</v>
      </c>
      <c r="E259" s="41">
        <f>COUNTIF('Whole School EAL'!I:I,C259)</f>
        <v>0</v>
      </c>
      <c r="F259" s="47" t="e">
        <f>E259/Overview!E4</f>
        <v>#DIV/0!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5"/>
      <c r="R259" s="3"/>
      <c r="S259" s="3"/>
      <c r="T259" s="3"/>
      <c r="U259" s="3"/>
      <c r="V259" s="3"/>
      <c r="W259" s="3"/>
      <c r="X259" s="3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</row>
    <row r="260" spans="2:251" ht="16.5" customHeight="1" x14ac:dyDescent="0.25">
      <c r="B260" s="11"/>
      <c r="C260" s="73" t="s">
        <v>555</v>
      </c>
      <c r="D260" s="75" t="s">
        <v>869</v>
      </c>
      <c r="E260" s="41">
        <f>COUNTIF('Whole School EAL'!I:I,C260)</f>
        <v>0</v>
      </c>
      <c r="F260" s="47" t="e">
        <f>E260/Overview!E4</f>
        <v>#DIV/0!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5"/>
      <c r="R260" s="3"/>
      <c r="S260" s="3"/>
      <c r="T260" s="3"/>
      <c r="U260" s="3"/>
      <c r="V260" s="3"/>
      <c r="W260" s="3"/>
      <c r="X260" s="3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</row>
    <row r="261" spans="2:251" ht="16.5" customHeight="1" x14ac:dyDescent="0.25">
      <c r="B261" s="11"/>
      <c r="C261" s="73" t="s">
        <v>556</v>
      </c>
      <c r="D261" s="75" t="s">
        <v>870</v>
      </c>
      <c r="E261" s="41">
        <f>COUNTIF('Whole School EAL'!I:I,C261)</f>
        <v>0</v>
      </c>
      <c r="F261" s="47" t="e">
        <f>E261/Overview!E4</f>
        <v>#DIV/0!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5"/>
      <c r="R261" s="3"/>
      <c r="S261" s="3"/>
      <c r="T261" s="3"/>
      <c r="U261" s="3"/>
      <c r="V261" s="3"/>
      <c r="W261" s="3"/>
      <c r="X261" s="3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</row>
    <row r="262" spans="2:251" ht="16.5" customHeight="1" x14ac:dyDescent="0.25">
      <c r="B262" s="11"/>
      <c r="C262" s="73" t="s">
        <v>557</v>
      </c>
      <c r="D262" s="75" t="s">
        <v>871</v>
      </c>
      <c r="E262" s="41">
        <f>COUNTIF('Whole School EAL'!I:I,C262)</f>
        <v>0</v>
      </c>
      <c r="F262" s="47" t="e">
        <f>E262/Overview!E4</f>
        <v>#DIV/0!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5"/>
      <c r="R262" s="3"/>
      <c r="S262" s="3"/>
      <c r="T262" s="3"/>
      <c r="U262" s="3"/>
      <c r="V262" s="3"/>
      <c r="W262" s="3"/>
      <c r="X262" s="3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</row>
    <row r="263" spans="2:251" ht="16.5" customHeight="1" x14ac:dyDescent="0.25">
      <c r="B263" s="11"/>
      <c r="C263" s="73" t="s">
        <v>558</v>
      </c>
      <c r="D263" s="75" t="s">
        <v>872</v>
      </c>
      <c r="E263" s="41">
        <f>COUNTIF('Whole School EAL'!I:I,C263)</f>
        <v>0</v>
      </c>
      <c r="F263" s="47" t="e">
        <f>E263/Overview!E4</f>
        <v>#DIV/0!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5"/>
      <c r="R263" s="3"/>
      <c r="S263" s="3"/>
      <c r="T263" s="3"/>
      <c r="U263" s="3"/>
      <c r="V263" s="3"/>
      <c r="W263" s="3"/>
      <c r="X263" s="3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</row>
    <row r="264" spans="2:251" ht="16.5" customHeight="1" x14ac:dyDescent="0.25">
      <c r="B264" s="11"/>
      <c r="C264" s="73" t="s">
        <v>559</v>
      </c>
      <c r="D264" s="75" t="s">
        <v>873</v>
      </c>
      <c r="E264" s="41">
        <f>COUNTIF('Whole School EAL'!I:I,C264)</f>
        <v>0</v>
      </c>
      <c r="F264" s="47" t="e">
        <f>E264/Overview!E4</f>
        <v>#DIV/0!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5"/>
      <c r="R264" s="3"/>
      <c r="S264" s="3"/>
      <c r="T264" s="3"/>
      <c r="U264" s="3"/>
      <c r="V264" s="3"/>
      <c r="W264" s="3"/>
      <c r="X264" s="3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</row>
    <row r="265" spans="2:251" ht="16.5" customHeight="1" x14ac:dyDescent="0.25">
      <c r="B265" s="11"/>
      <c r="C265" s="73" t="s">
        <v>560</v>
      </c>
      <c r="D265" s="75" t="s">
        <v>874</v>
      </c>
      <c r="E265" s="41">
        <f>COUNTIF('Whole School EAL'!I:I,C265)</f>
        <v>0</v>
      </c>
      <c r="F265" s="47" t="e">
        <f>E265/Overview!E4</f>
        <v>#DIV/0!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5"/>
      <c r="R265" s="3"/>
      <c r="S265" s="3"/>
      <c r="T265" s="3"/>
      <c r="U265" s="3"/>
      <c r="V265" s="3"/>
      <c r="W265" s="3"/>
      <c r="X265" s="3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</row>
    <row r="266" spans="2:251" ht="16.5" customHeight="1" x14ac:dyDescent="0.25">
      <c r="B266" s="11"/>
      <c r="C266" s="73" t="s">
        <v>561</v>
      </c>
      <c r="D266" s="75" t="s">
        <v>875</v>
      </c>
      <c r="E266" s="41">
        <f>COUNTIF('Whole School EAL'!I:I,C266)</f>
        <v>0</v>
      </c>
      <c r="F266" s="47" t="e">
        <f>E266/Overview!E4</f>
        <v>#DIV/0!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5"/>
      <c r="R266" s="3"/>
      <c r="S266" s="3"/>
      <c r="T266" s="3"/>
      <c r="U266" s="3"/>
      <c r="V266" s="3"/>
      <c r="W266" s="3"/>
      <c r="X266" s="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</row>
    <row r="267" spans="2:251" ht="16.5" customHeight="1" x14ac:dyDescent="0.25">
      <c r="B267" s="11"/>
      <c r="C267" s="73" t="s">
        <v>562</v>
      </c>
      <c r="D267" s="75" t="s">
        <v>876</v>
      </c>
      <c r="E267" s="41">
        <f>COUNTIF('Whole School EAL'!I:I,C267)</f>
        <v>0</v>
      </c>
      <c r="F267" s="47" t="e">
        <f>E267/Overview!E4</f>
        <v>#DIV/0!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5"/>
      <c r="R267" s="3"/>
      <c r="S267" s="3"/>
      <c r="T267" s="3"/>
      <c r="U267" s="3"/>
      <c r="V267" s="3"/>
      <c r="W267" s="3"/>
      <c r="X267" s="3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pans="2:251" ht="16.5" customHeight="1" x14ac:dyDescent="0.25">
      <c r="B268" s="11"/>
      <c r="C268" s="73" t="s">
        <v>563</v>
      </c>
      <c r="D268" s="75" t="s">
        <v>877</v>
      </c>
      <c r="E268" s="41">
        <f>COUNTIF('Whole School EAL'!I:I,C268)</f>
        <v>0</v>
      </c>
      <c r="F268" s="47" t="e">
        <f>E268/Overview!E4</f>
        <v>#DIV/0!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5"/>
      <c r="R268" s="3"/>
      <c r="S268" s="3"/>
      <c r="T268" s="3"/>
      <c r="U268" s="3"/>
      <c r="V268" s="3"/>
      <c r="W268" s="3"/>
      <c r="X268" s="3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</row>
    <row r="269" spans="2:251" ht="16.5" customHeight="1" x14ac:dyDescent="0.25">
      <c r="B269" s="11"/>
      <c r="C269" s="73" t="s">
        <v>564</v>
      </c>
      <c r="D269" s="75" t="s">
        <v>878</v>
      </c>
      <c r="E269" s="41">
        <f>COUNTIF('Whole School EAL'!I:I,C269)</f>
        <v>0</v>
      </c>
      <c r="F269" s="47" t="e">
        <f>E269/Overview!E4</f>
        <v>#DIV/0!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5"/>
      <c r="R269" s="3"/>
      <c r="S269" s="3"/>
      <c r="T269" s="3"/>
      <c r="U269" s="3"/>
      <c r="V269" s="3"/>
      <c r="W269" s="3"/>
      <c r="X269" s="3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</row>
    <row r="270" spans="2:251" ht="16.5" customHeight="1" x14ac:dyDescent="0.25">
      <c r="B270" s="11"/>
      <c r="C270" s="73" t="s">
        <v>565</v>
      </c>
      <c r="D270" s="75" t="s">
        <v>879</v>
      </c>
      <c r="E270" s="41">
        <f>COUNTIF('Whole School EAL'!I:I,C270)</f>
        <v>0</v>
      </c>
      <c r="F270" s="47" t="e">
        <f>E270/Overview!E4</f>
        <v>#DIV/0!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5"/>
      <c r="R270" s="3"/>
      <c r="S270" s="3"/>
      <c r="T270" s="3"/>
      <c r="U270" s="3"/>
      <c r="V270" s="3"/>
      <c r="W270" s="3"/>
      <c r="X270" s="3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</row>
    <row r="271" spans="2:251" ht="16.5" customHeight="1" x14ac:dyDescent="0.25">
      <c r="B271" s="11"/>
      <c r="C271" s="73" t="s">
        <v>566</v>
      </c>
      <c r="D271" s="75" t="s">
        <v>880</v>
      </c>
      <c r="E271" s="41">
        <f>COUNTIF('Whole School EAL'!I:I,C271)</f>
        <v>0</v>
      </c>
      <c r="F271" s="47" t="e">
        <f>E271/Overview!E4</f>
        <v>#DIV/0!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5"/>
      <c r="R271" s="3"/>
      <c r="S271" s="3"/>
      <c r="T271" s="3"/>
      <c r="U271" s="3"/>
      <c r="V271" s="3"/>
      <c r="W271" s="3"/>
      <c r="X271" s="3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</row>
    <row r="272" spans="2:251" ht="16.5" customHeight="1" x14ac:dyDescent="0.25">
      <c r="B272" s="11"/>
      <c r="C272" s="73" t="s">
        <v>567</v>
      </c>
      <c r="D272" s="75" t="s">
        <v>881</v>
      </c>
      <c r="E272" s="41">
        <f>COUNTIF('Whole School EAL'!I:I,C272)</f>
        <v>0</v>
      </c>
      <c r="F272" s="47" t="e">
        <f>E272/Overview!E4</f>
        <v>#DIV/0!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5"/>
      <c r="R272" s="3"/>
      <c r="S272" s="3"/>
      <c r="T272" s="3"/>
      <c r="U272" s="3"/>
      <c r="V272" s="3"/>
      <c r="W272" s="3"/>
      <c r="X272" s="3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</row>
    <row r="273" spans="2:251" ht="16.5" customHeight="1" x14ac:dyDescent="0.25">
      <c r="B273" s="11"/>
      <c r="C273" s="73" t="s">
        <v>568</v>
      </c>
      <c r="D273" s="75" t="s">
        <v>882</v>
      </c>
      <c r="E273" s="41">
        <f>COUNTIF('Whole School EAL'!I:I,C273)</f>
        <v>0</v>
      </c>
      <c r="F273" s="47" t="e">
        <f>E273/Overview!E4</f>
        <v>#DIV/0!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5"/>
      <c r="R273" s="3"/>
      <c r="S273" s="3"/>
      <c r="T273" s="3"/>
      <c r="U273" s="3"/>
      <c r="V273" s="3"/>
      <c r="W273" s="3"/>
      <c r="X273" s="3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</row>
    <row r="274" spans="2:251" ht="16.5" customHeight="1" x14ac:dyDescent="0.25">
      <c r="B274" s="11"/>
      <c r="C274" s="73" t="s">
        <v>569</v>
      </c>
      <c r="D274" s="75" t="s">
        <v>883</v>
      </c>
      <c r="E274" s="41">
        <f>COUNTIF('Whole School EAL'!I:I,C274)</f>
        <v>0</v>
      </c>
      <c r="F274" s="47" t="e">
        <f>E274/Overview!E4</f>
        <v>#DIV/0!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5"/>
      <c r="R274" s="3"/>
      <c r="S274" s="3"/>
      <c r="T274" s="3"/>
      <c r="U274" s="3"/>
      <c r="V274" s="3"/>
      <c r="W274" s="3"/>
      <c r="X274" s="3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</row>
    <row r="275" spans="2:251" ht="16.5" customHeight="1" x14ac:dyDescent="0.25">
      <c r="B275" s="11"/>
      <c r="C275" s="73" t="s">
        <v>570</v>
      </c>
      <c r="D275" s="75" t="s">
        <v>884</v>
      </c>
      <c r="E275" s="41">
        <f>COUNTIF('Whole School EAL'!I:I,C275)</f>
        <v>0</v>
      </c>
      <c r="F275" s="47" t="e">
        <f>E275/Overview!E4</f>
        <v>#DIV/0!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5"/>
      <c r="R275" s="3"/>
      <c r="S275" s="3"/>
      <c r="T275" s="3"/>
      <c r="U275" s="3"/>
      <c r="V275" s="3"/>
      <c r="W275" s="3"/>
      <c r="X275" s="3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</row>
    <row r="276" spans="2:251" ht="16.5" customHeight="1" x14ac:dyDescent="0.25">
      <c r="B276" s="11"/>
      <c r="C276" s="73" t="s">
        <v>310</v>
      </c>
      <c r="D276" s="75" t="s">
        <v>309</v>
      </c>
      <c r="E276" s="41">
        <f>COUNTIF('Whole School EAL'!I:I,C276)</f>
        <v>0</v>
      </c>
      <c r="F276" s="47" t="e">
        <f>E276/Overview!E4</f>
        <v>#DIV/0!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5"/>
      <c r="R276" s="3"/>
      <c r="S276" s="3"/>
      <c r="T276" s="3"/>
      <c r="U276" s="3"/>
      <c r="V276" s="3"/>
      <c r="W276" s="3"/>
      <c r="X276" s="3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</row>
    <row r="277" spans="2:251" ht="16.5" customHeight="1" x14ac:dyDescent="0.25">
      <c r="B277" s="11"/>
      <c r="C277" s="73" t="s">
        <v>571</v>
      </c>
      <c r="D277" s="75" t="s">
        <v>885</v>
      </c>
      <c r="E277" s="41">
        <f>COUNTIF('Whole School EAL'!I:I,C277)</f>
        <v>0</v>
      </c>
      <c r="F277" s="47" t="e">
        <f>E277/Overview!E4</f>
        <v>#DIV/0!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5"/>
      <c r="R277" s="3"/>
      <c r="S277" s="3"/>
      <c r="T277" s="3"/>
      <c r="U277" s="3"/>
      <c r="V277" s="3"/>
      <c r="W277" s="3"/>
      <c r="X277" s="3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</row>
    <row r="278" spans="2:251" ht="16.5" customHeight="1" x14ac:dyDescent="0.25">
      <c r="B278" s="11"/>
      <c r="C278" s="73" t="s">
        <v>572</v>
      </c>
      <c r="D278" s="75" t="s">
        <v>886</v>
      </c>
      <c r="E278" s="41">
        <f>COUNTIF('Whole School EAL'!I:I,C278)</f>
        <v>0</v>
      </c>
      <c r="F278" s="47" t="e">
        <f>E278/Overview!E4</f>
        <v>#DIV/0!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5"/>
      <c r="R278" s="3"/>
      <c r="S278" s="3"/>
      <c r="T278" s="3"/>
      <c r="U278" s="3"/>
      <c r="V278" s="3"/>
      <c r="W278" s="3"/>
      <c r="X278" s="3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</row>
    <row r="279" spans="2:251" ht="16.5" customHeight="1" x14ac:dyDescent="0.25">
      <c r="B279" s="11"/>
      <c r="C279" s="73" t="s">
        <v>573</v>
      </c>
      <c r="D279" s="75" t="s">
        <v>887</v>
      </c>
      <c r="E279" s="41">
        <f>COUNTIF('Whole School EAL'!I:I,C279)</f>
        <v>0</v>
      </c>
      <c r="F279" s="47" t="e">
        <f>E279/Overview!E4</f>
        <v>#DIV/0!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5"/>
      <c r="R279" s="3"/>
      <c r="S279" s="3"/>
      <c r="T279" s="3"/>
      <c r="U279" s="3"/>
      <c r="V279" s="3"/>
      <c r="W279" s="3"/>
      <c r="X279" s="3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</row>
    <row r="280" spans="2:251" ht="16.5" customHeight="1" x14ac:dyDescent="0.25">
      <c r="B280" s="11"/>
      <c r="C280" s="73" t="s">
        <v>574</v>
      </c>
      <c r="D280" s="75" t="s">
        <v>888</v>
      </c>
      <c r="E280" s="41">
        <f>COUNTIF('Whole School EAL'!I:I,C280)</f>
        <v>0</v>
      </c>
      <c r="F280" s="47" t="e">
        <f>E280/Overview!E4</f>
        <v>#DIV/0!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5"/>
      <c r="R280" s="3"/>
      <c r="S280" s="3"/>
      <c r="T280" s="3"/>
      <c r="U280" s="3"/>
      <c r="V280" s="3"/>
      <c r="W280" s="3"/>
      <c r="X280" s="3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</row>
    <row r="281" spans="2:251" ht="16.5" customHeight="1" x14ac:dyDescent="0.25">
      <c r="B281" s="11"/>
      <c r="C281" s="73" t="s">
        <v>575</v>
      </c>
      <c r="D281" s="75" t="s">
        <v>304</v>
      </c>
      <c r="E281" s="41">
        <f>COUNTIF('Whole School EAL'!I:I,C281)</f>
        <v>0</v>
      </c>
      <c r="F281" s="47" t="e">
        <f>E281/Overview!E4</f>
        <v>#DIV/0!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5"/>
      <c r="R281" s="3"/>
      <c r="S281" s="3"/>
      <c r="T281" s="3"/>
      <c r="U281" s="3"/>
      <c r="V281" s="3"/>
      <c r="W281" s="3"/>
      <c r="X281" s="3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</row>
    <row r="282" spans="2:251" ht="16.5" customHeight="1" x14ac:dyDescent="0.25">
      <c r="B282" s="11"/>
      <c r="C282" s="73" t="s">
        <v>576</v>
      </c>
      <c r="D282" s="75" t="s">
        <v>210</v>
      </c>
      <c r="E282" s="41">
        <f>COUNTIF('Whole School EAL'!I:I,C282)</f>
        <v>0</v>
      </c>
      <c r="F282" s="47" t="e">
        <f>E282/Overview!E4</f>
        <v>#DIV/0!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5"/>
      <c r="R282" s="3"/>
      <c r="S282" s="3"/>
      <c r="T282" s="3"/>
      <c r="U282" s="3"/>
      <c r="V282" s="3"/>
      <c r="W282" s="3"/>
      <c r="X282" s="3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</row>
    <row r="283" spans="2:251" ht="16.5" customHeight="1" x14ac:dyDescent="0.25">
      <c r="B283" s="11"/>
      <c r="C283" s="73" t="s">
        <v>577</v>
      </c>
      <c r="D283" s="75" t="s">
        <v>889</v>
      </c>
      <c r="E283" s="41">
        <f>COUNTIF('Whole School EAL'!I:I,C283)</f>
        <v>0</v>
      </c>
      <c r="F283" s="47" t="e">
        <f>E283/Overview!E4</f>
        <v>#DIV/0!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5"/>
      <c r="R283" s="3"/>
      <c r="S283" s="3"/>
      <c r="T283" s="3"/>
      <c r="U283" s="3"/>
      <c r="V283" s="3"/>
      <c r="W283" s="3"/>
      <c r="X283" s="3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</row>
    <row r="284" spans="2:251" ht="16.5" customHeight="1" x14ac:dyDescent="0.25">
      <c r="B284" s="11"/>
      <c r="C284" s="73" t="s">
        <v>306</v>
      </c>
      <c r="D284" s="75" t="s">
        <v>305</v>
      </c>
      <c r="E284" s="41">
        <f>COUNTIF('Whole School EAL'!I:I,C284)</f>
        <v>0</v>
      </c>
      <c r="F284" s="47" t="e">
        <f>E284/Overview!E4</f>
        <v>#DIV/0!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5"/>
      <c r="R284" s="3"/>
      <c r="S284" s="3"/>
      <c r="T284" s="3"/>
      <c r="U284" s="3"/>
      <c r="V284" s="3"/>
      <c r="W284" s="3"/>
      <c r="X284" s="3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</row>
    <row r="285" spans="2:251" ht="16.5" customHeight="1" x14ac:dyDescent="0.25">
      <c r="B285" s="11"/>
      <c r="C285" s="73" t="s">
        <v>578</v>
      </c>
      <c r="D285" s="75" t="s">
        <v>232</v>
      </c>
      <c r="E285" s="41">
        <f>COUNTIF('Whole School EAL'!I:I,C285)</f>
        <v>0</v>
      </c>
      <c r="F285" s="47" t="e">
        <f>E285/Overview!E4</f>
        <v>#DIV/0!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5"/>
      <c r="R285" s="3"/>
      <c r="S285" s="3"/>
      <c r="T285" s="3"/>
      <c r="U285" s="3"/>
      <c r="V285" s="3"/>
      <c r="W285" s="3"/>
      <c r="X285" s="3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</row>
    <row r="286" spans="2:251" ht="16.5" customHeight="1" x14ac:dyDescent="0.25">
      <c r="B286" s="11"/>
      <c r="C286" s="73" t="s">
        <v>579</v>
      </c>
      <c r="D286" s="75" t="s">
        <v>890</v>
      </c>
      <c r="E286" s="41">
        <f>COUNTIF('Whole School EAL'!I:I,C286)</f>
        <v>0</v>
      </c>
      <c r="F286" s="47" t="e">
        <f>E286/Overview!E4</f>
        <v>#DIV/0!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5"/>
      <c r="R286" s="3"/>
      <c r="S286" s="3"/>
      <c r="T286" s="3"/>
      <c r="U286" s="3"/>
      <c r="V286" s="3"/>
      <c r="W286" s="3"/>
      <c r="X286" s="3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</row>
    <row r="287" spans="2:251" ht="16.5" customHeight="1" x14ac:dyDescent="0.25">
      <c r="B287" s="11"/>
      <c r="C287" s="73" t="s">
        <v>580</v>
      </c>
      <c r="D287" s="75" t="s">
        <v>891</v>
      </c>
      <c r="E287" s="41">
        <f>COUNTIF('Whole School EAL'!I:I,C287)</f>
        <v>0</v>
      </c>
      <c r="F287" s="47" t="e">
        <f>E287/Overview!E4</f>
        <v>#DIV/0!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5"/>
      <c r="R287" s="3"/>
      <c r="S287" s="3"/>
      <c r="T287" s="3"/>
      <c r="U287" s="3"/>
      <c r="V287" s="3"/>
      <c r="W287" s="3"/>
      <c r="X287" s="3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</row>
    <row r="288" spans="2:251" ht="16.5" customHeight="1" x14ac:dyDescent="0.25">
      <c r="B288" s="11"/>
      <c r="C288" s="73" t="s">
        <v>581</v>
      </c>
      <c r="D288" s="75" t="s">
        <v>892</v>
      </c>
      <c r="E288" s="41">
        <f>COUNTIF('Whole School EAL'!I:I,C288)</f>
        <v>0</v>
      </c>
      <c r="F288" s="47" t="e">
        <f>E288/Overview!E4</f>
        <v>#DIV/0!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5"/>
      <c r="R288" s="3"/>
      <c r="S288" s="3"/>
      <c r="T288" s="3"/>
      <c r="U288" s="3"/>
      <c r="V288" s="3"/>
      <c r="W288" s="3"/>
      <c r="X288" s="3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</row>
    <row r="289" spans="2:251" ht="16.5" customHeight="1" x14ac:dyDescent="0.25">
      <c r="B289" s="11"/>
      <c r="C289" s="73" t="s">
        <v>582</v>
      </c>
      <c r="D289" s="75" t="s">
        <v>893</v>
      </c>
      <c r="E289" s="41">
        <f>COUNTIF('Whole School EAL'!I:I,C289)</f>
        <v>0</v>
      </c>
      <c r="F289" s="47" t="e">
        <f>E289/Overview!E4</f>
        <v>#DIV/0!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5"/>
      <c r="R289" s="3"/>
      <c r="S289" s="3"/>
      <c r="T289" s="3"/>
      <c r="U289" s="3"/>
      <c r="V289" s="3"/>
      <c r="W289" s="3"/>
      <c r="X289" s="3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</row>
    <row r="290" spans="2:251" ht="16.5" customHeight="1" x14ac:dyDescent="0.25">
      <c r="B290" s="11"/>
      <c r="C290" s="73" t="s">
        <v>583</v>
      </c>
      <c r="D290" s="75" t="s">
        <v>894</v>
      </c>
      <c r="E290" s="41">
        <f>COUNTIF('Whole School EAL'!I:I,C290)</f>
        <v>0</v>
      </c>
      <c r="F290" s="47" t="e">
        <f>E290/Overview!E4</f>
        <v>#DIV/0!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5"/>
      <c r="R290" s="3"/>
      <c r="S290" s="3"/>
      <c r="T290" s="3"/>
      <c r="U290" s="3"/>
      <c r="V290" s="3"/>
      <c r="W290" s="3"/>
      <c r="X290" s="3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</row>
    <row r="291" spans="2:251" ht="16.5" customHeight="1" x14ac:dyDescent="0.25">
      <c r="B291" s="11"/>
      <c r="C291" s="73" t="s">
        <v>584</v>
      </c>
      <c r="D291" s="75" t="s">
        <v>895</v>
      </c>
      <c r="E291" s="41">
        <f>COUNTIF('Whole School EAL'!I:I,C291)</f>
        <v>0</v>
      </c>
      <c r="F291" s="47" t="e">
        <f>E291/Overview!E4</f>
        <v>#DIV/0!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5"/>
      <c r="R291" s="3"/>
      <c r="S291" s="3"/>
      <c r="T291" s="3"/>
      <c r="U291" s="3"/>
      <c r="V291" s="3"/>
      <c r="W291" s="3"/>
      <c r="X291" s="3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</row>
    <row r="292" spans="2:251" ht="16.5" customHeight="1" x14ac:dyDescent="0.25">
      <c r="B292" s="11"/>
      <c r="C292" s="73" t="s">
        <v>585</v>
      </c>
      <c r="D292" s="75" t="s">
        <v>896</v>
      </c>
      <c r="E292" s="41">
        <f>COUNTIF('Whole School EAL'!I:I,C292)</f>
        <v>0</v>
      </c>
      <c r="F292" s="47" t="e">
        <f>E292/Overview!E4</f>
        <v>#DIV/0!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5"/>
      <c r="R292" s="3"/>
      <c r="S292" s="3"/>
      <c r="T292" s="3"/>
      <c r="U292" s="3"/>
      <c r="V292" s="3"/>
      <c r="W292" s="3"/>
      <c r="X292" s="3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</row>
    <row r="293" spans="2:251" ht="16.5" customHeight="1" x14ac:dyDescent="0.25">
      <c r="B293" s="11"/>
      <c r="C293" s="73" t="s">
        <v>586</v>
      </c>
      <c r="D293" s="75" t="s">
        <v>897</v>
      </c>
      <c r="E293" s="41">
        <f>COUNTIF('Whole School EAL'!I:I,C293)</f>
        <v>0</v>
      </c>
      <c r="F293" s="47" t="e">
        <f>E293/Overview!E4</f>
        <v>#DIV/0!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5"/>
      <c r="R293" s="3"/>
      <c r="S293" s="3"/>
      <c r="T293" s="3"/>
      <c r="U293" s="3"/>
      <c r="V293" s="3"/>
      <c r="W293" s="3"/>
      <c r="X293" s="3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</row>
    <row r="294" spans="2:251" ht="16.5" customHeight="1" x14ac:dyDescent="0.25">
      <c r="B294" s="11"/>
      <c r="C294" s="73" t="s">
        <v>587</v>
      </c>
      <c r="D294" s="75" t="s">
        <v>898</v>
      </c>
      <c r="E294" s="41">
        <f>COUNTIF('Whole School EAL'!I:I,C294)</f>
        <v>0</v>
      </c>
      <c r="F294" s="47" t="e">
        <f>E294/Overview!E4</f>
        <v>#DIV/0!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5"/>
      <c r="R294" s="3"/>
      <c r="S294" s="3"/>
      <c r="T294" s="3"/>
      <c r="U294" s="3"/>
      <c r="V294" s="3"/>
      <c r="W294" s="3"/>
      <c r="X294" s="3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</row>
    <row r="295" spans="2:251" ht="16.5" customHeight="1" x14ac:dyDescent="0.25">
      <c r="B295" s="11"/>
      <c r="C295" s="73" t="s">
        <v>588</v>
      </c>
      <c r="D295" s="75" t="s">
        <v>899</v>
      </c>
      <c r="E295" s="41">
        <f>COUNTIF('Whole School EAL'!I:I,C295)</f>
        <v>0</v>
      </c>
      <c r="F295" s="47" t="e">
        <f>E295/Overview!E4</f>
        <v>#DIV/0!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5"/>
      <c r="R295" s="3"/>
      <c r="S295" s="3"/>
      <c r="T295" s="3"/>
      <c r="U295" s="3"/>
      <c r="V295" s="3"/>
      <c r="W295" s="3"/>
      <c r="X295" s="3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</row>
    <row r="296" spans="2:251" ht="16.5" customHeight="1" x14ac:dyDescent="0.25">
      <c r="B296" s="11"/>
      <c r="C296" s="73" t="s">
        <v>589</v>
      </c>
      <c r="D296" s="75" t="s">
        <v>900</v>
      </c>
      <c r="E296" s="41">
        <f>COUNTIF('Whole School EAL'!I:I,C296)</f>
        <v>0</v>
      </c>
      <c r="F296" s="47" t="e">
        <f>E296/Overview!E4</f>
        <v>#DIV/0!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5"/>
      <c r="R296" s="3"/>
      <c r="S296" s="3"/>
      <c r="T296" s="3"/>
      <c r="U296" s="3"/>
      <c r="V296" s="3"/>
      <c r="W296" s="3"/>
      <c r="X296" s="3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</row>
    <row r="297" spans="2:251" ht="16.5" customHeight="1" x14ac:dyDescent="0.25">
      <c r="B297" s="11"/>
      <c r="C297" s="73" t="s">
        <v>590</v>
      </c>
      <c r="D297" s="75" t="s">
        <v>901</v>
      </c>
      <c r="E297" s="41">
        <f>COUNTIF('Whole School EAL'!I:I,C297)</f>
        <v>0</v>
      </c>
      <c r="F297" s="47" t="e">
        <f>E297/Overview!E4</f>
        <v>#DIV/0!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5"/>
      <c r="R297" s="3"/>
      <c r="S297" s="3"/>
      <c r="T297" s="3"/>
      <c r="U297" s="3"/>
      <c r="V297" s="3"/>
      <c r="W297" s="3"/>
      <c r="X297" s="3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</row>
    <row r="298" spans="2:251" ht="16.5" customHeight="1" x14ac:dyDescent="0.25">
      <c r="B298" s="11"/>
      <c r="C298" s="73" t="s">
        <v>591</v>
      </c>
      <c r="D298" s="75" t="s">
        <v>902</v>
      </c>
      <c r="E298" s="41">
        <f>COUNTIF('Whole School EAL'!I:I,C298)</f>
        <v>0</v>
      </c>
      <c r="F298" s="47" t="e">
        <f>E298/Overview!E4</f>
        <v>#DIV/0!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5"/>
      <c r="R298" s="3"/>
      <c r="S298" s="3"/>
      <c r="T298" s="3"/>
      <c r="U298" s="3"/>
      <c r="V298" s="3"/>
      <c r="W298" s="3"/>
      <c r="X298" s="3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</row>
    <row r="299" spans="2:251" ht="16.5" customHeight="1" x14ac:dyDescent="0.25">
      <c r="B299" s="11"/>
      <c r="C299" s="73" t="s">
        <v>592</v>
      </c>
      <c r="D299" s="75" t="s">
        <v>903</v>
      </c>
      <c r="E299" s="41">
        <f>COUNTIF('Whole School EAL'!I:I,C299)</f>
        <v>0</v>
      </c>
      <c r="F299" s="47" t="e">
        <f>E299/Overview!E4</f>
        <v>#DIV/0!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5"/>
      <c r="R299" s="3"/>
      <c r="S299" s="3"/>
      <c r="T299" s="3"/>
      <c r="U299" s="3"/>
      <c r="V299" s="3"/>
      <c r="W299" s="3"/>
      <c r="X299" s="3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</row>
    <row r="300" spans="2:251" ht="16.5" customHeight="1" x14ac:dyDescent="0.25">
      <c r="B300" s="11"/>
      <c r="C300" s="73" t="s">
        <v>593</v>
      </c>
      <c r="D300" s="75" t="s">
        <v>94</v>
      </c>
      <c r="E300" s="41">
        <f>COUNTIF('Whole School EAL'!I:I,C300)</f>
        <v>0</v>
      </c>
      <c r="F300" s="47" t="e">
        <f>E300/Overview!E4</f>
        <v>#DIV/0!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15"/>
      <c r="R300" s="3"/>
      <c r="S300" s="3"/>
      <c r="T300" s="3"/>
      <c r="U300" s="3"/>
      <c r="V300" s="3"/>
      <c r="W300" s="3"/>
      <c r="X300" s="3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</row>
    <row r="301" spans="2:251" ht="16.5" customHeight="1" x14ac:dyDescent="0.25">
      <c r="B301" s="11"/>
      <c r="C301" s="73" t="s">
        <v>594</v>
      </c>
      <c r="D301" s="75" t="s">
        <v>904</v>
      </c>
      <c r="E301" s="41">
        <f>COUNTIF('Whole School EAL'!I:I,C301)</f>
        <v>0</v>
      </c>
      <c r="F301" s="47" t="e">
        <f>E301/Overview!E4</f>
        <v>#DIV/0!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5"/>
      <c r="R301" s="3"/>
      <c r="S301" s="3"/>
      <c r="T301" s="3"/>
      <c r="U301" s="3"/>
      <c r="V301" s="3"/>
      <c r="W301" s="3"/>
      <c r="X301" s="3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</row>
    <row r="302" spans="2:251" ht="16.5" customHeight="1" x14ac:dyDescent="0.25">
      <c r="B302" s="11"/>
      <c r="C302" s="73" t="s">
        <v>595</v>
      </c>
      <c r="D302" s="75" t="s">
        <v>905</v>
      </c>
      <c r="E302" s="41">
        <f>COUNTIF('Whole School EAL'!I:I,C302)</f>
        <v>0</v>
      </c>
      <c r="F302" s="47" t="e">
        <f>E302/Overview!E4</f>
        <v>#DIV/0!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15"/>
      <c r="R302" s="3"/>
      <c r="S302" s="3"/>
      <c r="T302" s="3"/>
      <c r="U302" s="3"/>
      <c r="V302" s="3"/>
      <c r="W302" s="3"/>
      <c r="X302" s="3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</row>
    <row r="303" spans="2:251" ht="16.5" customHeight="1" x14ac:dyDescent="0.25">
      <c r="B303" s="11"/>
      <c r="C303" s="73" t="s">
        <v>282</v>
      </c>
      <c r="D303" s="75" t="s">
        <v>281</v>
      </c>
      <c r="E303" s="41">
        <f>COUNTIF('Whole School EAL'!I:I,C303)</f>
        <v>0</v>
      </c>
      <c r="F303" s="47" t="e">
        <f>E303/Overview!E4</f>
        <v>#DIV/0!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15"/>
      <c r="R303" s="3"/>
      <c r="S303" s="3"/>
      <c r="T303" s="3"/>
      <c r="U303" s="3"/>
      <c r="V303" s="3"/>
      <c r="W303" s="3"/>
      <c r="X303" s="3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</row>
    <row r="304" spans="2:251" ht="16.5" customHeight="1" x14ac:dyDescent="0.25">
      <c r="B304" s="11"/>
      <c r="C304" s="73" t="s">
        <v>596</v>
      </c>
      <c r="D304" s="75" t="s">
        <v>906</v>
      </c>
      <c r="E304" s="41">
        <f>COUNTIF('Whole School EAL'!I:I,C304)</f>
        <v>0</v>
      </c>
      <c r="F304" s="47" t="e">
        <f>E304/Overview!E4</f>
        <v>#DIV/0!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15"/>
      <c r="R304" s="3"/>
      <c r="S304" s="3"/>
      <c r="T304" s="3"/>
      <c r="U304" s="3"/>
      <c r="V304" s="3"/>
      <c r="W304" s="3"/>
      <c r="X304" s="3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</row>
    <row r="305" spans="2:251" ht="16.5" customHeight="1" x14ac:dyDescent="0.25">
      <c r="B305" s="11"/>
      <c r="C305" s="73" t="s">
        <v>597</v>
      </c>
      <c r="D305" s="75" t="s">
        <v>907</v>
      </c>
      <c r="E305" s="41">
        <f>COUNTIF('Whole School EAL'!I:I,C305)</f>
        <v>0</v>
      </c>
      <c r="F305" s="47" t="e">
        <f>E305/Overview!E4</f>
        <v>#DIV/0!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15"/>
      <c r="R305" s="3"/>
      <c r="S305" s="3"/>
      <c r="T305" s="3"/>
      <c r="U305" s="3"/>
      <c r="V305" s="3"/>
      <c r="W305" s="3"/>
      <c r="X305" s="3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</row>
    <row r="306" spans="2:251" ht="16.5" customHeight="1" x14ac:dyDescent="0.25">
      <c r="B306" s="11"/>
      <c r="C306" s="73" t="s">
        <v>598</v>
      </c>
      <c r="D306" s="75" t="s">
        <v>908</v>
      </c>
      <c r="E306" s="41">
        <f>COUNTIF('Whole School EAL'!I:I,C306)</f>
        <v>0</v>
      </c>
      <c r="F306" s="47" t="e">
        <f>E306/Overview!E4</f>
        <v>#DIV/0!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15"/>
      <c r="R306" s="3"/>
      <c r="S306" s="3"/>
      <c r="T306" s="3"/>
      <c r="U306" s="3"/>
      <c r="V306" s="3"/>
      <c r="W306" s="3"/>
      <c r="X306" s="3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</row>
    <row r="307" spans="2:251" ht="16.5" customHeight="1" x14ac:dyDescent="0.25">
      <c r="B307" s="11"/>
      <c r="C307" s="73" t="s">
        <v>599</v>
      </c>
      <c r="D307" s="75" t="s">
        <v>909</v>
      </c>
      <c r="E307" s="41">
        <f>COUNTIF('Whole School EAL'!I:I,C307)</f>
        <v>0</v>
      </c>
      <c r="F307" s="47" t="e">
        <f>E307/Overview!E4</f>
        <v>#DIV/0!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15"/>
      <c r="R307" s="3"/>
      <c r="S307" s="3"/>
      <c r="T307" s="3"/>
      <c r="U307" s="3"/>
      <c r="V307" s="3"/>
      <c r="W307" s="3"/>
      <c r="X307" s="3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</row>
    <row r="308" spans="2:251" ht="16.5" customHeight="1" x14ac:dyDescent="0.25">
      <c r="B308" s="11"/>
      <c r="C308" s="73" t="s">
        <v>600</v>
      </c>
      <c r="D308" s="75" t="s">
        <v>234</v>
      </c>
      <c r="E308" s="41">
        <f>COUNTIF('Whole School EAL'!I:I,C308)</f>
        <v>0</v>
      </c>
      <c r="F308" s="47" t="e">
        <f>E308/Overview!E4</f>
        <v>#DIV/0!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15"/>
      <c r="R308" s="3"/>
      <c r="S308" s="3"/>
      <c r="T308" s="3"/>
      <c r="U308" s="3"/>
      <c r="V308" s="3"/>
      <c r="W308" s="3"/>
      <c r="X308" s="3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</row>
    <row r="309" spans="2:251" ht="16.5" customHeight="1" x14ac:dyDescent="0.25">
      <c r="B309" s="11"/>
      <c r="C309" s="73" t="s">
        <v>601</v>
      </c>
      <c r="D309" s="75" t="s">
        <v>910</v>
      </c>
      <c r="E309" s="41">
        <f>COUNTIF('Whole School EAL'!I:I,C309)</f>
        <v>0</v>
      </c>
      <c r="F309" s="47" t="e">
        <f>E309/Overview!E4</f>
        <v>#DIV/0!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15"/>
      <c r="R309" s="3"/>
      <c r="S309" s="3"/>
      <c r="T309" s="3"/>
      <c r="U309" s="3"/>
      <c r="V309" s="3"/>
      <c r="W309" s="3"/>
      <c r="X309" s="3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</row>
    <row r="310" spans="2:251" ht="16.5" customHeight="1" x14ac:dyDescent="0.25">
      <c r="B310" s="11"/>
      <c r="C310" s="73" t="s">
        <v>602</v>
      </c>
      <c r="D310" s="75" t="s">
        <v>911</v>
      </c>
      <c r="E310" s="41">
        <f>COUNTIF('Whole School EAL'!I:I,C310)</f>
        <v>0</v>
      </c>
      <c r="F310" s="47" t="e">
        <f>E310/Overview!E4</f>
        <v>#DIV/0!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15"/>
      <c r="R310" s="3"/>
      <c r="S310" s="3"/>
      <c r="T310" s="3"/>
      <c r="U310" s="3"/>
      <c r="V310" s="3"/>
      <c r="W310" s="3"/>
      <c r="X310" s="3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</row>
    <row r="311" spans="2:251" ht="16.5" customHeight="1" x14ac:dyDescent="0.25">
      <c r="B311" s="11"/>
      <c r="C311" s="73" t="s">
        <v>603</v>
      </c>
      <c r="D311" s="75" t="s">
        <v>912</v>
      </c>
      <c r="E311" s="41">
        <f>COUNTIF('Whole School EAL'!I:I,C311)</f>
        <v>0</v>
      </c>
      <c r="F311" s="47" t="e">
        <f>E311/Overview!E4</f>
        <v>#DIV/0!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15"/>
      <c r="R311" s="3"/>
      <c r="S311" s="3"/>
      <c r="T311" s="3"/>
      <c r="U311" s="3"/>
      <c r="V311" s="3"/>
      <c r="W311" s="3"/>
      <c r="X311" s="3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</row>
    <row r="312" spans="2:251" ht="16.5" customHeight="1" x14ac:dyDescent="0.25">
      <c r="B312" s="11"/>
      <c r="C312" s="73" t="s">
        <v>604</v>
      </c>
      <c r="D312" s="75" t="s">
        <v>913</v>
      </c>
      <c r="E312" s="41">
        <f>COUNTIF('Whole School EAL'!I:I,C312)</f>
        <v>0</v>
      </c>
      <c r="F312" s="47" t="e">
        <f>E312/Overview!E4</f>
        <v>#DIV/0!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15"/>
      <c r="R312" s="3"/>
      <c r="S312" s="3"/>
      <c r="T312" s="3"/>
      <c r="U312" s="3"/>
      <c r="V312" s="3"/>
      <c r="W312" s="3"/>
      <c r="X312" s="3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</row>
    <row r="313" spans="2:251" ht="16.5" customHeight="1" x14ac:dyDescent="0.25">
      <c r="B313" s="11"/>
      <c r="C313" s="73" t="s">
        <v>605</v>
      </c>
      <c r="D313" s="75" t="s">
        <v>914</v>
      </c>
      <c r="E313" s="41">
        <f>COUNTIF('Whole School EAL'!I:I,C313)</f>
        <v>0</v>
      </c>
      <c r="F313" s="47" t="e">
        <f>E313/Overview!E4</f>
        <v>#DIV/0!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15"/>
      <c r="R313" s="3"/>
      <c r="S313" s="3"/>
      <c r="T313" s="3"/>
      <c r="U313" s="3"/>
      <c r="V313" s="3"/>
      <c r="W313" s="3"/>
      <c r="X313" s="3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</row>
    <row r="314" spans="2:251" ht="16.5" customHeight="1" x14ac:dyDescent="0.25">
      <c r="B314" s="11"/>
      <c r="C314" s="73" t="s">
        <v>606</v>
      </c>
      <c r="D314" s="75" t="s">
        <v>915</v>
      </c>
      <c r="E314" s="41">
        <f>COUNTIF('Whole School EAL'!I:I,C314)</f>
        <v>0</v>
      </c>
      <c r="F314" s="47" t="e">
        <f>E314/Overview!E4</f>
        <v>#DIV/0!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15"/>
      <c r="R314" s="3"/>
      <c r="S314" s="3"/>
      <c r="T314" s="3"/>
      <c r="U314" s="3"/>
      <c r="V314" s="3"/>
      <c r="W314" s="3"/>
      <c r="X314" s="3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</row>
    <row r="315" spans="2:251" ht="16.5" customHeight="1" x14ac:dyDescent="0.25">
      <c r="B315" s="11"/>
      <c r="C315" s="73" t="s">
        <v>607</v>
      </c>
      <c r="D315" s="75" t="s">
        <v>916</v>
      </c>
      <c r="E315" s="41">
        <f>COUNTIF('Whole School EAL'!I:I,C315)</f>
        <v>0</v>
      </c>
      <c r="F315" s="47" t="e">
        <f>E315/Overview!E4</f>
        <v>#DIV/0!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15"/>
      <c r="R315" s="3"/>
      <c r="S315" s="3"/>
      <c r="T315" s="3"/>
      <c r="U315" s="3"/>
      <c r="V315" s="3"/>
      <c r="W315" s="3"/>
      <c r="X315" s="3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</row>
    <row r="316" spans="2:251" ht="16.5" customHeight="1" x14ac:dyDescent="0.25">
      <c r="B316" s="11"/>
      <c r="C316" s="73" t="s">
        <v>608</v>
      </c>
      <c r="D316" s="75" t="s">
        <v>917</v>
      </c>
      <c r="E316" s="41">
        <f>COUNTIF('Whole School EAL'!I:I,C316)</f>
        <v>0</v>
      </c>
      <c r="F316" s="47" t="e">
        <f>E316/Overview!E4</f>
        <v>#DIV/0!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15"/>
      <c r="R316" s="3"/>
      <c r="S316" s="3"/>
      <c r="T316" s="3"/>
      <c r="U316" s="3"/>
      <c r="V316" s="3"/>
      <c r="W316" s="3"/>
      <c r="X316" s="3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</row>
    <row r="317" spans="2:251" ht="16.5" customHeight="1" x14ac:dyDescent="0.25">
      <c r="B317" s="11"/>
      <c r="C317" s="73" t="s">
        <v>609</v>
      </c>
      <c r="D317" s="75" t="s">
        <v>918</v>
      </c>
      <c r="E317" s="41">
        <f>COUNTIF('Whole School EAL'!I:I,C317)</f>
        <v>0</v>
      </c>
      <c r="F317" s="47" t="e">
        <f>E317/Overview!E4</f>
        <v>#DIV/0!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15"/>
      <c r="R317" s="3"/>
      <c r="S317" s="3"/>
      <c r="T317" s="3"/>
      <c r="U317" s="3"/>
      <c r="V317" s="3"/>
      <c r="W317" s="3"/>
      <c r="X317" s="3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</row>
    <row r="318" spans="2:251" ht="16.5" customHeight="1" x14ac:dyDescent="0.25">
      <c r="B318" s="11"/>
      <c r="C318" s="73" t="s">
        <v>610</v>
      </c>
      <c r="D318" s="75" t="s">
        <v>919</v>
      </c>
      <c r="E318" s="41">
        <f>COUNTIF('Whole School EAL'!I:I,C318)</f>
        <v>0</v>
      </c>
      <c r="F318" s="47" t="e">
        <f>E318/Overview!E4</f>
        <v>#DIV/0!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15"/>
      <c r="R318" s="3"/>
      <c r="S318" s="3"/>
      <c r="T318" s="3"/>
      <c r="U318" s="3"/>
      <c r="V318" s="3"/>
      <c r="W318" s="3"/>
      <c r="X318" s="3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</row>
    <row r="319" spans="2:251" ht="16.5" customHeight="1" x14ac:dyDescent="0.25">
      <c r="B319" s="11"/>
      <c r="C319" s="73" t="s">
        <v>611</v>
      </c>
      <c r="D319" s="75" t="s">
        <v>920</v>
      </c>
      <c r="E319" s="41">
        <f>COUNTIF('Whole School EAL'!I:I,C319)</f>
        <v>0</v>
      </c>
      <c r="F319" s="47" t="e">
        <f>E319/Overview!E4</f>
        <v>#DIV/0!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15"/>
      <c r="R319" s="3"/>
      <c r="S319" s="3"/>
      <c r="T319" s="3"/>
      <c r="U319" s="3"/>
      <c r="V319" s="3"/>
      <c r="W319" s="3"/>
      <c r="X319" s="3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</row>
    <row r="320" spans="2:251" ht="16.5" customHeight="1" x14ac:dyDescent="0.25">
      <c r="B320" s="11"/>
      <c r="C320" s="73" t="s">
        <v>612</v>
      </c>
      <c r="D320" s="75" t="s">
        <v>921</v>
      </c>
      <c r="E320" s="41">
        <f>COUNTIF('Whole School EAL'!I:I,C320)</f>
        <v>0</v>
      </c>
      <c r="F320" s="47" t="e">
        <f>E320/Overview!E4</f>
        <v>#DIV/0!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15"/>
      <c r="R320" s="3"/>
      <c r="S320" s="3"/>
      <c r="T320" s="3"/>
      <c r="U320" s="3"/>
      <c r="V320" s="3"/>
      <c r="W320" s="3"/>
      <c r="X320" s="3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</row>
    <row r="321" spans="1:251" ht="16.5" customHeight="1" x14ac:dyDescent="0.25">
      <c r="B321" s="11"/>
      <c r="C321" s="73" t="s">
        <v>613</v>
      </c>
      <c r="D321" s="75" t="s">
        <v>922</v>
      </c>
      <c r="E321" s="41">
        <f>COUNTIF('Whole School EAL'!I:I,C321)</f>
        <v>0</v>
      </c>
      <c r="F321" s="47" t="e">
        <f>E321/Overview!E4</f>
        <v>#DIV/0!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15"/>
      <c r="R321" s="3"/>
      <c r="S321" s="3"/>
      <c r="T321" s="3"/>
      <c r="U321" s="3"/>
      <c r="V321" s="3"/>
      <c r="W321" s="3"/>
      <c r="X321" s="3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</row>
    <row r="322" spans="1:251" ht="16.5" customHeight="1" x14ac:dyDescent="0.25">
      <c r="B322" s="11"/>
      <c r="C322" s="73" t="s">
        <v>614</v>
      </c>
      <c r="D322" s="75" t="s">
        <v>923</v>
      </c>
      <c r="E322" s="41">
        <f>COUNTIF('Whole School EAL'!I:I,C322)</f>
        <v>0</v>
      </c>
      <c r="F322" s="47" t="e">
        <f>E322/Overview!E4</f>
        <v>#DIV/0!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15"/>
      <c r="R322" s="3"/>
      <c r="S322" s="3"/>
      <c r="T322" s="3"/>
      <c r="U322" s="3"/>
      <c r="V322" s="3"/>
      <c r="W322" s="3"/>
      <c r="X322" s="3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</row>
    <row r="323" spans="1:251" ht="16.5" customHeight="1" x14ac:dyDescent="0.25">
      <c r="B323" s="11"/>
      <c r="C323" s="73" t="s">
        <v>615</v>
      </c>
      <c r="D323" s="75" t="s">
        <v>924</v>
      </c>
      <c r="E323" s="41">
        <f>COUNTIF('Whole School EAL'!I:I,C323)</f>
        <v>0</v>
      </c>
      <c r="F323" s="47" t="e">
        <f>E323/Overview!E4</f>
        <v>#DIV/0!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15"/>
      <c r="R323" s="3"/>
      <c r="S323" s="3"/>
      <c r="T323" s="3"/>
      <c r="U323" s="3"/>
      <c r="V323" s="3"/>
      <c r="W323" s="3"/>
      <c r="X323" s="3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</row>
    <row r="324" spans="1:251" ht="16.5" customHeight="1" x14ac:dyDescent="0.25">
      <c r="B324" s="11"/>
      <c r="C324" s="73" t="s">
        <v>616</v>
      </c>
      <c r="D324" s="75" t="s">
        <v>925</v>
      </c>
      <c r="E324" s="41">
        <f>COUNTIF('Whole School EAL'!I:I,C324)</f>
        <v>0</v>
      </c>
      <c r="F324" s="47" t="e">
        <f>E324/Overview!E4</f>
        <v>#DIV/0!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15"/>
      <c r="R324" s="3"/>
      <c r="S324" s="3"/>
      <c r="T324" s="3"/>
      <c r="U324" s="3"/>
      <c r="V324" s="3"/>
      <c r="W324" s="3"/>
      <c r="X324" s="3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</row>
    <row r="325" spans="1:251" ht="16.5" customHeight="1" thickBot="1" x14ac:dyDescent="0.3">
      <c r="A325" s="110"/>
      <c r="B325" s="24"/>
      <c r="C325" s="111"/>
      <c r="D325" s="111"/>
      <c r="E325" s="111"/>
      <c r="F325" s="92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2"/>
    </row>
    <row r="326" spans="1:251" ht="16.5" customHeight="1" thickTop="1" x14ac:dyDescent="0.25"/>
  </sheetData>
  <sheetProtection password="8BD9" sheet="1" objects="1" scenarios="1" selectLockedCells="1"/>
  <autoFilter ref="C5:F324">
    <sortState ref="C6:F324">
      <sortCondition ref="C5:C324"/>
    </sortState>
  </autoFilter>
  <mergeCells count="2">
    <mergeCell ref="F3:P3"/>
    <mergeCell ref="C3:E3"/>
  </mergeCells>
  <hyperlinks>
    <hyperlink ref="F3:P3" location="Overview!A1" display="CLICK HERE TO RETURN TO OVERVIEW PAGE"/>
  </hyperlinks>
  <printOptions horizontalCentered="1" verticalCentered="1"/>
  <pageMargins left="0" right="0" top="0" bottom="0" header="0" footer="0"/>
  <pageSetup scale="63" orientation="landscape" r:id="rId1"/>
  <headerFooter>
    <oddHeader>&amp;LPupil and School Support&amp;CSEND Data Dashboard&amp;RAccess to Education</oddHeader>
    <oddFooter>&amp;L&amp;T&amp;C&amp;"Helvetica,Regular"&amp;12&amp;K000000&amp;Z&amp;F&amp;RDavid Hill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Overview</vt:lpstr>
      <vt:lpstr>Charts</vt:lpstr>
      <vt:lpstr>Whole School EAL</vt:lpstr>
      <vt:lpstr>Ethnicity Breakdown</vt:lpstr>
      <vt:lpstr>Language Breakdown</vt:lpstr>
      <vt:lpstr>Charts!Print_Area</vt:lpstr>
      <vt:lpstr>'Ethnicity Breakdown'!Print_Area</vt:lpstr>
      <vt:lpstr>'Language Breakdown'!Print_Area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 Hill</dc:creator>
  <cp:lastModifiedBy>David Hill</cp:lastModifiedBy>
  <cp:lastPrinted>2017-06-26T21:09:36Z</cp:lastPrinted>
  <dcterms:created xsi:type="dcterms:W3CDTF">2016-06-06T14:32:20Z</dcterms:created>
  <dcterms:modified xsi:type="dcterms:W3CDTF">2017-11-29T15:09:29Z</dcterms:modified>
</cp:coreProperties>
</file>